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updateLinks="never" codeName="ThisWorkbook" defaultThemeVersion="124226"/>
  <mc:AlternateContent xmlns:mc="http://schemas.openxmlformats.org/markup-compatibility/2006">
    <mc:Choice Requires="x15">
      <x15ac:absPath xmlns:x15ac="http://schemas.microsoft.com/office/spreadsheetml/2010/11/ac" url="https://wccgovtnz-my.sharepoint.com/personal/frances_sanders_wcc_govt_nz/Documents/Desktop/"/>
    </mc:Choice>
  </mc:AlternateContent>
  <xr:revisionPtr revIDLastSave="0" documentId="8_{55B0C539-A06A-4A42-8FFA-8F1249E405CE}" xr6:coauthVersionLast="47" xr6:coauthVersionMax="47" xr10:uidLastSave="{00000000-0000-0000-0000-000000000000}"/>
  <bookViews>
    <workbookView xWindow="-120" yWindow="-120" windowWidth="29040" windowHeight="15840" tabRatio="738" firstSheet="1" activeTab="1" xr2:uid="{00000000-000D-0000-FFFF-FFFF00000000}"/>
  </bookViews>
  <sheets>
    <sheet name="Start Here" sheetId="21" r:id="rId1"/>
    <sheet name="1. MUD Waste Calculator" sheetId="14" r:id="rId2"/>
    <sheet name="2. Specifications" sheetId="23" r:id="rId3"/>
    <sheet name="Assumptions" sheetId="15" r:id="rId4"/>
  </sheets>
  <externalReferences>
    <externalReference r:id="rId5"/>
  </externalReferences>
  <definedNames>
    <definedName name="_xlnm.Print_Area" localSheetId="2">'2. Specifications'!$C$28:$K$49</definedName>
    <definedName name="_xlnm.Print_Area" localSheetId="3">Assumptions!$B$41:$D$62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9" i="14" l="1"/>
  <c r="N20" i="14" s="1"/>
  <c r="U60" i="14"/>
  <c r="N60" i="14"/>
  <c r="G60" i="14"/>
  <c r="U59" i="14"/>
  <c r="N59" i="14"/>
  <c r="G59" i="14"/>
  <c r="Q51" i="14"/>
  <c r="J51" i="14"/>
  <c r="C51" i="14"/>
  <c r="C34" i="14"/>
  <c r="J35" i="14"/>
  <c r="J34" i="14"/>
  <c r="J33" i="14"/>
  <c r="C33" i="14"/>
  <c r="C30" i="14"/>
  <c r="C31" i="14"/>
  <c r="C32" i="14"/>
  <c r="C35" i="14"/>
  <c r="G40" i="14"/>
  <c r="G41" i="14"/>
  <c r="I12" i="15"/>
  <c r="I27" i="15" s="1"/>
  <c r="E16" i="15"/>
  <c r="I9" i="15" s="1"/>
  <c r="I23" i="15" s="1"/>
  <c r="E114" i="15"/>
  <c r="N40" i="14"/>
  <c r="E9" i="15"/>
  <c r="G9" i="15" s="1"/>
  <c r="G13" i="15"/>
  <c r="I13" i="15" s="1"/>
  <c r="I28" i="15" s="1"/>
  <c r="G51" i="15"/>
  <c r="Q54" i="14"/>
  <c r="Q53" i="14"/>
  <c r="Q52" i="14"/>
  <c r="J54" i="14"/>
  <c r="J53" i="14"/>
  <c r="J52" i="14"/>
  <c r="C54" i="14"/>
  <c r="C53" i="14"/>
  <c r="C52" i="14"/>
  <c r="J32" i="14"/>
  <c r="G47" i="15"/>
  <c r="G56" i="15"/>
  <c r="G55" i="15"/>
  <c r="J30" i="14"/>
  <c r="G58" i="15"/>
  <c r="C61" i="15"/>
  <c r="G59" i="15"/>
  <c r="G57" i="15"/>
  <c r="J31" i="14"/>
  <c r="G49" i="15"/>
  <c r="N41" i="14" s="1"/>
  <c r="G50" i="15"/>
  <c r="G52" i="15"/>
  <c r="G53" i="15"/>
  <c r="G54" i="15"/>
  <c r="G45" i="15"/>
  <c r="G46" i="15"/>
  <c r="G48" i="15"/>
  <c r="G44" i="15"/>
  <c r="G14" i="15"/>
  <c r="I14" i="15" s="1"/>
  <c r="I29" i="15" s="1"/>
  <c r="G10" i="15"/>
  <c r="E24" i="15" s="1"/>
  <c r="G12" i="15"/>
  <c r="E27" i="15"/>
  <c r="N21" i="14" l="1"/>
  <c r="N17" i="14"/>
  <c r="E26" i="14" s="1"/>
  <c r="E33" i="14" s="1"/>
  <c r="E23" i="15"/>
  <c r="I16" i="15"/>
  <c r="I25" i="15" s="1"/>
  <c r="E28" i="15"/>
  <c r="I10" i="15"/>
  <c r="I24" i="15" s="1"/>
  <c r="E29" i="15"/>
  <c r="L47" i="14" l="1"/>
  <c r="L52" i="14" s="1"/>
  <c r="L26" i="14"/>
  <c r="L37" i="14" s="1"/>
  <c r="S47" i="14"/>
  <c r="S53" i="14" s="1"/>
  <c r="E47" i="14"/>
  <c r="E52" i="14" s="1"/>
  <c r="E37" i="14"/>
  <c r="E30" i="14"/>
  <c r="E34" i="14"/>
  <c r="E35" i="14"/>
  <c r="E31" i="14"/>
  <c r="E32" i="14"/>
  <c r="L51" i="14"/>
  <c r="L32" i="14" l="1"/>
  <c r="L53" i="14"/>
  <c r="L33" i="14"/>
  <c r="L56" i="14"/>
  <c r="L34" i="14"/>
  <c r="L54" i="14"/>
  <c r="L35" i="14"/>
  <c r="L30" i="14"/>
  <c r="L31" i="14"/>
  <c r="E53" i="14"/>
  <c r="S56" i="14"/>
  <c r="S52" i="14"/>
  <c r="S51" i="14"/>
  <c r="S54" i="14"/>
  <c r="E56" i="14"/>
  <c r="Q21" i="14" s="1"/>
  <c r="E51" i="14"/>
  <c r="E54"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Mark Roberts</author>
  </authors>
  <commentList>
    <comment ref="G17" authorId="0" shapeId="0" xr:uid="{00000000-0006-0000-0200-000001000000}">
      <text>
        <r>
          <rPr>
            <b/>
            <sz val="11"/>
            <color indexed="16"/>
            <rFont val="Tahoma"/>
            <family val="2"/>
          </rPr>
          <t xml:space="preserve">
This cell may contain a default value to help illustrate how the calculation works. Update this with the actual number of units in the development. </t>
        </r>
        <r>
          <rPr>
            <sz val="9"/>
            <color indexed="81"/>
            <rFont val="Tahoma"/>
            <family val="2"/>
          </rPr>
          <t xml:space="preserve">
</t>
        </r>
      </text>
    </comment>
    <comment ref="E29" authorId="0" shapeId="0" xr:uid="{00000000-0006-0000-0200-000007000000}">
      <text>
        <r>
          <rPr>
            <b/>
            <sz val="9"/>
            <color indexed="81"/>
            <rFont val="Tahoma"/>
            <family val="2"/>
          </rPr>
          <t xml:space="preserve">
</t>
        </r>
        <r>
          <rPr>
            <b/>
            <sz val="11"/>
            <color indexed="16"/>
            <rFont val="Tahoma"/>
            <family val="2"/>
          </rPr>
          <t>This column indicates how many Recycling  bins of each size that are required, given the volume of waste and collection frequency you provided.</t>
        </r>
        <r>
          <rPr>
            <sz val="11"/>
            <color indexed="16"/>
            <rFont val="Tahoma"/>
            <family val="2"/>
          </rPr>
          <t xml:space="preserve">
</t>
        </r>
      </text>
    </comment>
    <comment ref="L29" authorId="0" shapeId="0" xr:uid="{00000000-0006-0000-0200-000008000000}">
      <text>
        <r>
          <rPr>
            <b/>
            <sz val="11"/>
            <color indexed="16"/>
            <rFont val="Tahoma"/>
            <family val="2"/>
          </rPr>
          <t xml:space="preserve">
This column indicates how many Refuse  bins of each size that are required, given the volume of waste and collection frequency you provided.</t>
        </r>
      </text>
    </comment>
    <comment ref="G40" authorId="0" shapeId="0" xr:uid="{00000000-0006-0000-0200-00000F000000}">
      <text>
        <r>
          <rPr>
            <b/>
            <sz val="11"/>
            <color indexed="16"/>
            <rFont val="Tahoma"/>
            <family val="2"/>
          </rPr>
          <t>The total volume of Recycling bins you select needs to be GREATER than or EQUAL to the Recycling collection litres above.</t>
        </r>
      </text>
    </comment>
    <comment ref="N40" authorId="0" shapeId="0" xr:uid="{00000000-0006-0000-0200-000010000000}">
      <text>
        <r>
          <rPr>
            <b/>
            <sz val="9"/>
            <color indexed="81"/>
            <rFont val="Tahoma"/>
            <family val="2"/>
          </rPr>
          <t xml:space="preserve">
</t>
        </r>
        <r>
          <rPr>
            <b/>
            <sz val="11"/>
            <color indexed="16"/>
            <rFont val="Tahoma"/>
            <family val="2"/>
          </rPr>
          <t>The total volume of Refuse bins you select here needs to be GREATER than or EQUAL to the Refuse collection litres above.</t>
        </r>
        <r>
          <rPr>
            <sz val="9"/>
            <color indexed="81"/>
            <rFont val="Tahoma"/>
            <family val="2"/>
          </rPr>
          <t xml:space="preserve">
</t>
        </r>
      </text>
    </comment>
    <comment ref="E50" authorId="0" shapeId="0" xr:uid="{D578699B-9109-4C2F-926D-8EE07A31BC7A}">
      <text>
        <r>
          <rPr>
            <b/>
            <sz val="11"/>
            <color indexed="16"/>
            <rFont val="Tahoma"/>
            <family val="2"/>
          </rPr>
          <t xml:space="preserve">
This column indicates how many Green glass  bins of each size that are required, given the volume of waste and collection frequency you provided.</t>
        </r>
      </text>
    </comment>
    <comment ref="L50" authorId="0" shapeId="0" xr:uid="{6582AA51-7B19-42D8-8CAC-C30366E7BF7F}">
      <text>
        <r>
          <rPr>
            <b/>
            <sz val="11"/>
            <color indexed="16"/>
            <rFont val="Tahoma"/>
            <family val="2"/>
          </rPr>
          <t xml:space="preserve">
This column indicates how many Clear Glass bins of each size that are required, given the volume of waste and collection frequency you provided.</t>
        </r>
      </text>
    </comment>
    <comment ref="S50" authorId="0" shapeId="0" xr:uid="{46EE437B-45A3-4CBA-BD11-0E68C335C365}">
      <text>
        <r>
          <rPr>
            <b/>
            <sz val="11"/>
            <color indexed="16"/>
            <rFont val="Tahoma"/>
            <family val="2"/>
          </rPr>
          <t xml:space="preserve">
This column indicates how many Green Glass bins of each size that are required, given the volume of waste and collection frequency you provided.</t>
        </r>
      </text>
    </comment>
    <comment ref="G59" authorId="0" shapeId="0" xr:uid="{533551FA-6CA5-4C47-9F67-6A7CBB010D4B}">
      <text>
        <r>
          <rPr>
            <b/>
            <sz val="9"/>
            <color indexed="81"/>
            <rFont val="Tahoma"/>
            <family val="2"/>
          </rPr>
          <t xml:space="preserve">
</t>
        </r>
        <r>
          <rPr>
            <b/>
            <sz val="11"/>
            <color indexed="16"/>
            <rFont val="Tahoma"/>
            <family val="2"/>
          </rPr>
          <t>The total volume of Green Glass bins you select here needs to be GREATER than or EQUAL to the Refuse collection litres above.</t>
        </r>
        <r>
          <rPr>
            <sz val="9"/>
            <color indexed="81"/>
            <rFont val="Tahoma"/>
            <family val="2"/>
          </rPr>
          <t xml:space="preserve">
</t>
        </r>
      </text>
    </comment>
    <comment ref="N59" authorId="0" shapeId="0" xr:uid="{A5DA7464-D2C8-41BB-95B5-C72E01AB8FC8}">
      <text>
        <r>
          <rPr>
            <b/>
            <sz val="9"/>
            <color indexed="81"/>
            <rFont val="Tahoma"/>
            <family val="2"/>
          </rPr>
          <t xml:space="preserve">
</t>
        </r>
        <r>
          <rPr>
            <b/>
            <sz val="11"/>
            <color indexed="16"/>
            <rFont val="Tahoma"/>
            <family val="2"/>
          </rPr>
          <t>The total volume of Clear Glass bins you select here needs to be GREATER than or EQUAL to the Refuse collection litres above.</t>
        </r>
        <r>
          <rPr>
            <sz val="9"/>
            <color indexed="81"/>
            <rFont val="Tahoma"/>
            <family val="2"/>
          </rPr>
          <t xml:space="preserve">
</t>
        </r>
      </text>
    </comment>
    <comment ref="U59" authorId="0" shapeId="0" xr:uid="{75108391-954F-4113-8974-29ACA22CD0F2}">
      <text>
        <r>
          <rPr>
            <b/>
            <sz val="9"/>
            <color indexed="81"/>
            <rFont val="Tahoma"/>
            <family val="2"/>
          </rPr>
          <t xml:space="preserve">
</t>
        </r>
        <r>
          <rPr>
            <b/>
            <sz val="11"/>
            <color indexed="16"/>
            <rFont val="Tahoma"/>
            <family val="2"/>
          </rPr>
          <t>The total volume of Brown Glass
 bins you select here needs to be GREATER than or EQUAL to the Refuse collection litres above.</t>
        </r>
        <r>
          <rPr>
            <sz val="9"/>
            <color indexed="81"/>
            <rFont val="Tahoma"/>
            <family val="2"/>
          </rPr>
          <t xml:space="preserve">
</t>
        </r>
      </text>
    </comment>
  </commentList>
</comments>
</file>

<file path=xl/sharedStrings.xml><?xml version="1.0" encoding="utf-8"?>
<sst xmlns="http://schemas.openxmlformats.org/spreadsheetml/2006/main" count="337" uniqueCount="251">
  <si>
    <t>Multi-Unit Development Waste Storage Calculator</t>
  </si>
  <si>
    <t>What does the Waste Storage Calculator do?</t>
  </si>
  <si>
    <t>The MUD (Multi-Unit Development) Waste Storage Calculator tool is intended to:</t>
  </si>
  <si>
    <t>1. Provide waste-related storage information for developers to assist with the preparation of MUD Waste Management and Minimisation Plan applications.</t>
  </si>
  <si>
    <t>2. Estimate the amount of recycling, organic waste (where applicable) and residual waste/rubbish that a residential MUD will generate.</t>
  </si>
  <si>
    <t xml:space="preserve">3.  Apply local Council waste data to estimate the amount of storage space that a new MUD should provide to accommodate the storage of waste and waste diversion receptacles. </t>
  </si>
  <si>
    <t>4. Provide transparency with regards to the Council's expectations on what may be considered an 'adequate area' for MUD waste and recycling receptacles storage</t>
  </si>
  <si>
    <t>How to use the Waste Storage Calculator?</t>
  </si>
  <si>
    <t>The main Waste Storage Calculator tabs are as follows:</t>
  </si>
  <si>
    <r>
      <t xml:space="preserve">1. </t>
    </r>
    <r>
      <rPr>
        <b/>
        <sz val="11"/>
        <color theme="0"/>
        <rFont val="Calibri"/>
        <family val="2"/>
        <scheme val="minor"/>
      </rPr>
      <t xml:space="preserve">MUD Waste Calculator </t>
    </r>
    <r>
      <rPr>
        <sz val="11"/>
        <color theme="0"/>
        <rFont val="Calibri"/>
        <family val="2"/>
        <scheme val="minor"/>
      </rPr>
      <t>- This worksheet captures information about the development, identifying the waste streams to be provided for, and estimates the waste storage space and capacity requirements for the new MUD.</t>
    </r>
  </si>
  <si>
    <r>
      <t xml:space="preserve">2. </t>
    </r>
    <r>
      <rPr>
        <b/>
        <sz val="11"/>
        <color theme="0"/>
        <rFont val="Calibri"/>
        <family val="2"/>
        <scheme val="minor"/>
      </rPr>
      <t>Specifications</t>
    </r>
    <r>
      <rPr>
        <sz val="11"/>
        <color theme="0"/>
        <rFont val="Calibri"/>
        <family val="2"/>
        <scheme val="minor"/>
      </rPr>
      <t xml:space="preserve"> - This worksheet provides bin and truck specifications </t>
    </r>
  </si>
  <si>
    <t>Who should use the Waste Storage Calculator?</t>
  </si>
  <si>
    <t>1. Any person who intends to construct a MUD comprising of 10 or more units should use this tool to inform the design and provision of the waste storage and servicing areas for the development, as well as the associated development of the MUD Waste Managment and Minimisation Plan required for the development.</t>
  </si>
  <si>
    <t>2. Any person who intends to construct a MUD comprising of 9 or less units is also encouraged to use this tool as a good practice guide to the development and provision of MUD waste storage and servicing areas.</t>
  </si>
  <si>
    <t xml:space="preserve">Note for users: </t>
  </si>
  <si>
    <t xml:space="preserve">Only enter data in the white cells, the spreadsheet does the rest. </t>
  </si>
  <si>
    <t xml:space="preserve">The spreadsheet is pre-populated with some default numbers to highlight how the calculations work. </t>
  </si>
  <si>
    <t>You can safely reset or remove this data.</t>
  </si>
  <si>
    <t>Contact</t>
  </si>
  <si>
    <t>About</t>
  </si>
  <si>
    <t xml:space="preserve">The Waste Storage Calculator (also referred to as 'calculation tool') will be updated periodically and we welcome your input.  </t>
  </si>
  <si>
    <t>Version</t>
  </si>
  <si>
    <t xml:space="preserve">If you have any feedback or comments, please contact Wellington City Council by emailing us: </t>
  </si>
  <si>
    <t>Release</t>
  </si>
  <si>
    <t>May 2023</t>
  </si>
  <si>
    <t>wasteplans@wcc.govt.nz</t>
  </si>
  <si>
    <t xml:space="preserve">Changes in this version </t>
  </si>
  <si>
    <t xml:space="preserve">Calculator released for Wellington City Council website </t>
  </si>
  <si>
    <t>Terms and Conditions</t>
  </si>
  <si>
    <t>By using this calculation tool you (User) agree to be bound by these Wellington City Council (Council) terms and conditions applicable to the application and use of the Multi-Unit Waste Space Calculator (Calculation Tool).</t>
  </si>
  <si>
    <t>New Zealand Law</t>
  </si>
  <si>
    <t>The information contained on this Calculation Tool has been prepared in accordance with New Zealand law.</t>
  </si>
  <si>
    <t>Subject to Change</t>
  </si>
  <si>
    <t xml:space="preserve">The information contained on this Calculation Tool tool may be changed at any time. </t>
  </si>
  <si>
    <t>In the event of a Calculation Tool change, we will advise all users by notifying any such change on the Wellington City Council website, in form of an updated Calculator Tool revision number and release date.</t>
  </si>
  <si>
    <t>Public Service</t>
  </si>
  <si>
    <t xml:space="preserve">This Calculation Tool has been produced as a public service and may be used for personal and business purposes. </t>
  </si>
  <si>
    <t>Calculation Tool</t>
  </si>
  <si>
    <t xml:space="preserve">The information on this Calculation Tool is for general information only. </t>
  </si>
  <si>
    <t>While all care has been used in analysing and developing this Calculation Tool, the Council gives no warranty that the file supplied is free from error.</t>
  </si>
  <si>
    <t>All information and calculations should be considered as being illustrative, indicative and for guidance purposes only [and may not be complete or suitable for your intended use].</t>
  </si>
  <si>
    <t xml:space="preserve">The user should use their own professional judgement and discretion when using the Calculation Tool.	</t>
  </si>
  <si>
    <t>The Calculation Tool provides the ability for users to insert a wide number of combinations of assumptions, waste types, collection frequency and bin sizes.</t>
  </si>
  <si>
    <t>Waste Plan</t>
  </si>
  <si>
    <t xml:space="preserve">The use of the Calculation Tool does not guarantee acceptance for a Resource or Building Consent with regard to addressing waste-related requirements by the Council's Building Control or Resource Consent departments. </t>
  </si>
  <si>
    <t>Submitting a Waste Management and Minimisation Plan for a multi-unit development that has been generated by this Calculation Tool does not imply that the Plan will be accepted by the Council in relation to any Resource Consent application.</t>
  </si>
  <si>
    <t>Independent Advice</t>
  </si>
  <si>
    <t xml:space="preserve">The Council recommends that you seek independent advice before acting on any information on this calculator. </t>
  </si>
  <si>
    <t>Liability</t>
  </si>
  <si>
    <t>By using this Calculation Tool you waive and release Wellington City Council from any claims arising from your use of this Calculation Tool or the information provided by it.</t>
  </si>
  <si>
    <t xml:space="preserve">You also indemnify the Council against all claims, loss or damages arising in connection with your use of this website or the information provided by it. </t>
  </si>
  <si>
    <t>The Council does not accept liability for any losses that result from using the Calculation Tool.</t>
  </si>
  <si>
    <t>Regulatory Capacity</t>
  </si>
  <si>
    <t xml:space="preserve">Nothing in these terms and conditions effects of fetters any regulatory power of the Wellington City Council or any of its council-controlled organisations. </t>
  </si>
  <si>
    <t xml:space="preserve">The user has no recourse under these terms and conditions with respect to the exercise (or not) of such powers, including on consenting matters.	</t>
  </si>
  <si>
    <t>Acknowledgements</t>
  </si>
  <si>
    <t>Wellington City Council acknowledges the assistance received from Auckland Council in the development of the Waste Storage Calculator.</t>
  </si>
  <si>
    <t xml:space="preserve">Multi-Unit Development Waste Space Calculator - Residential Waste  </t>
  </si>
  <si>
    <t xml:space="preserve">Instructions </t>
  </si>
  <si>
    <t>Enter the information about your development in the white cells.</t>
  </si>
  <si>
    <t>The calculator will provide you with the bins and the space required to store &amp; manoeuvre them.</t>
  </si>
  <si>
    <t>Please note the following:</t>
  </si>
  <si>
    <t>The waste area is the sum of the footprint(area) of each bin selected, multiplied by a factor of 2 to accommodate manoeuvre room, clear space for opening of doors and access for wheelchair users.</t>
  </si>
  <si>
    <t>The waste area size is multiplied by a factor 1.175 to allow for contigency room for food scrap bins.</t>
  </si>
  <si>
    <t>For large MUD developments the collection frequency may be increased to reduce the required storage area.</t>
  </si>
  <si>
    <r>
      <t xml:space="preserve">The volume of the bins selected </t>
    </r>
    <r>
      <rPr>
        <b/>
        <sz val="20"/>
        <color theme="0" tint="-4.9989318521683403E-2"/>
        <rFont val="Calibri"/>
        <family val="2"/>
        <scheme val="minor"/>
      </rPr>
      <t>must</t>
    </r>
    <r>
      <rPr>
        <sz val="20"/>
        <color theme="0" tint="-4.9989318521683403E-2"/>
        <rFont val="Calibri"/>
        <family val="2"/>
        <scheme val="minor"/>
      </rPr>
      <t xml:space="preserve"> be greater than the litres produced.</t>
    </r>
  </si>
  <si>
    <t>The calculator automatically rounds up the number of bins required, when a MUD Waste Plan is assessed this will be taken into consideration.</t>
  </si>
  <si>
    <t xml:space="preserve">1. About the development </t>
  </si>
  <si>
    <t>Number  of studio and 1 bedroom units</t>
  </si>
  <si>
    <t>Total Weekly Residential Waste (includes waste, mixed recycling and glass recycling):</t>
  </si>
  <si>
    <t>Number of 2  bedroom units</t>
  </si>
  <si>
    <t xml:space="preserve">Number of 3 bedroom units </t>
  </si>
  <si>
    <t xml:space="preserve">Total number of bedrooms - </t>
  </si>
  <si>
    <t>Number of 4 or more bedroom units</t>
  </si>
  <si>
    <t xml:space="preserve">Total maximum occupancy - </t>
  </si>
  <si>
    <t xml:space="preserve">Residential waste area required - </t>
  </si>
  <si>
    <t xml:space="preserve"> </t>
  </si>
  <si>
    <t>2. Hangarua - Recycling</t>
  </si>
  <si>
    <t>3. Parahanga - Rubbish</t>
  </si>
  <si>
    <t>Collection Frequency</t>
  </si>
  <si>
    <t>Collection Volume</t>
  </si>
  <si>
    <t>Weekly</t>
  </si>
  <si>
    <t xml:space="preserve">Bins Reqd. by Size </t>
  </si>
  <si>
    <t>Bins Selected</t>
  </si>
  <si>
    <t>Bins Required by Size</t>
  </si>
  <si>
    <t>SS</t>
  </si>
  <si>
    <t>Volume of recycling bins</t>
  </si>
  <si>
    <t>Volume of rubbish bins</t>
  </si>
  <si>
    <t>Footprint of recycling bins</t>
  </si>
  <si>
    <t>Footprint of rubbish bins</t>
  </si>
  <si>
    <t>z</t>
  </si>
  <si>
    <t>4. Karaehe Kakāriki - Glass Green</t>
  </si>
  <si>
    <t>5. Karaehe Puata - Glass Clear</t>
  </si>
  <si>
    <t>6. Karaehe Parāone - Glass Brown</t>
  </si>
  <si>
    <t>S</t>
  </si>
  <si>
    <t>Volume of Green glass bins</t>
  </si>
  <si>
    <t>Volume of Clear glass bins</t>
  </si>
  <si>
    <t>Volume of Brown glass bins</t>
  </si>
  <si>
    <t>Footprint of Green glass bins</t>
  </si>
  <si>
    <t>Footprint of Clear glass bins</t>
  </si>
  <si>
    <t>Footprint of Brown glass bins</t>
  </si>
  <si>
    <t>Multi-Unit Development Waste Bin Calculator - Sample Specifications</t>
  </si>
  <si>
    <t>Sample Bin Specifications</t>
  </si>
  <si>
    <t>23 Litre</t>
  </si>
  <si>
    <t>240 Litre</t>
  </si>
  <si>
    <t>660 Litre</t>
  </si>
  <si>
    <t>Bin size (l)</t>
  </si>
  <si>
    <t>Length (mm)</t>
  </si>
  <si>
    <t>Width (mm)</t>
  </si>
  <si>
    <t>Footprint (m2)</t>
  </si>
  <si>
    <t>780 </t>
  </si>
  <si>
    <t> 2400</t>
  </si>
  <si>
    <t>1200 </t>
  </si>
  <si>
    <t> 3000</t>
  </si>
  <si>
    <t> 1200</t>
  </si>
  <si>
    <t>Sample Collection Vehicle Specifications</t>
  </si>
  <si>
    <t>Side Loading Collection Vehicle</t>
  </si>
  <si>
    <t>Front Loading Collection Vehicle</t>
  </si>
  <si>
    <t>Rear Loading Collection Vehicle</t>
  </si>
  <si>
    <t>Length overall</t>
  </si>
  <si>
    <t>9.9m</t>
  </si>
  <si>
    <t>8.1m</t>
  </si>
  <si>
    <t>Wheelbase</t>
  </si>
  <si>
    <t>5.3m</t>
  </si>
  <si>
    <t>5.84m</t>
  </si>
  <si>
    <t>4.75m</t>
  </si>
  <si>
    <t>Driving width</t>
  </si>
  <si>
    <t>2.5m</t>
  </si>
  <si>
    <t>Driving width (maximum legal standard vehicle width)</t>
  </si>
  <si>
    <t>Turning circle (kerb to kerb)</t>
  </si>
  <si>
    <t>18.7m</t>
  </si>
  <si>
    <t>22.1m</t>
  </si>
  <si>
    <t>Turning circle (wall to wall)</t>
  </si>
  <si>
    <t>18.6m</t>
  </si>
  <si>
    <t>19.2m</t>
  </si>
  <si>
    <t>23.66m</t>
  </si>
  <si>
    <t>Travel height</t>
  </si>
  <si>
    <t>2.8m</t>
  </si>
  <si>
    <t>Operational width (standard arm distance)</t>
  </si>
  <si>
    <t>6m</t>
  </si>
  <si>
    <t>3.64m</t>
  </si>
  <si>
    <t>Operational height</t>
  </si>
  <si>
    <t>3.15m</t>
  </si>
  <si>
    <t>Operational width (extended arm  distance)</t>
  </si>
  <si>
    <t>4.4m</t>
  </si>
  <si>
    <t>6.1m</t>
  </si>
  <si>
    <t>Operational Length</t>
  </si>
  <si>
    <t>9.95m</t>
  </si>
  <si>
    <t>Operational Height</t>
  </si>
  <si>
    <t>3.9m</t>
  </si>
  <si>
    <t>Assumptions &amp; Data Validation</t>
  </si>
  <si>
    <t>Base Data</t>
  </si>
  <si>
    <t>Proportion (%)</t>
  </si>
  <si>
    <t>Average Weight of Council Rubbish Bag  (from Kerbside Contract )</t>
  </si>
  <si>
    <t>kg</t>
  </si>
  <si>
    <t>Average number of Rubbish bags sold per annum in Wellington</t>
  </si>
  <si>
    <t>units</t>
  </si>
  <si>
    <t xml:space="preserve">Average amount of waste produced per annum </t>
  </si>
  <si>
    <t>Tonnes</t>
  </si>
  <si>
    <t xml:space="preserve">Average tonnage of recycling per annum (from Processing of recycling contract) </t>
  </si>
  <si>
    <t>Average amount of glass per annum  (From processing of recycling contract)</t>
  </si>
  <si>
    <t>Green Glass</t>
  </si>
  <si>
    <t>Clear Glass</t>
  </si>
  <si>
    <t>Brown Glass</t>
  </si>
  <si>
    <t>Average amount of green waste per annum</t>
  </si>
  <si>
    <t>Average amount of organic waste per annum</t>
  </si>
  <si>
    <t xml:space="preserve">General </t>
  </si>
  <si>
    <t>Waste Percentage without food scraps collections</t>
  </si>
  <si>
    <t>Waste Percentage with food scraps collections</t>
  </si>
  <si>
    <t>Waste per person (rubbish, recycling &amp; organic)</t>
  </si>
  <si>
    <t>litres per week</t>
  </si>
  <si>
    <t>Occupancy Rate</t>
  </si>
  <si>
    <t>people per bedroom</t>
  </si>
  <si>
    <t>Refuse volume</t>
  </si>
  <si>
    <t>of total waste</t>
  </si>
  <si>
    <t>Recycling volume</t>
  </si>
  <si>
    <t>Organic volume</t>
  </si>
  <si>
    <t>Paper volume</t>
  </si>
  <si>
    <t>Green Glass Volume</t>
  </si>
  <si>
    <t>Clear Glass Volume</t>
  </si>
  <si>
    <t>Brown Glass Volume</t>
  </si>
  <si>
    <t>Garden Volume</t>
  </si>
  <si>
    <t>Collection Service Types</t>
  </si>
  <si>
    <t>Kerbside Collection</t>
  </si>
  <si>
    <t>Communal Collection</t>
  </si>
  <si>
    <t xml:space="preserve">Street Collection </t>
  </si>
  <si>
    <t>Waste Storage Area Type</t>
  </si>
  <si>
    <t>Common (shared) waste storage area that services all units</t>
  </si>
  <si>
    <t>Waste storage area specific to each unit</t>
  </si>
  <si>
    <t>Yes &amp; No lists</t>
  </si>
  <si>
    <t>Not Applicable</t>
  </si>
  <si>
    <t>Yes</t>
  </si>
  <si>
    <t>No</t>
  </si>
  <si>
    <t>Collection Vehicle Access</t>
  </si>
  <si>
    <t>Collection vehicles will not drive onto the property</t>
  </si>
  <si>
    <t>Collection vehicles will drive onto the property but will NOT reverse</t>
  </si>
  <si>
    <t>Collection vehicles will drive onto the property and WILL reverse.</t>
  </si>
  <si>
    <t>Who will be responsible for waste on a daily basis?</t>
  </si>
  <si>
    <t>Onsite Manager</t>
  </si>
  <si>
    <t>Visiting Manager</t>
  </si>
  <si>
    <t>Residents Themselves</t>
  </si>
  <si>
    <t>Waste Contractor</t>
  </si>
  <si>
    <t>Bin Sizes &amp; Footprints</t>
  </si>
  <si>
    <t>Size (litres)</t>
  </si>
  <si>
    <r>
      <t>Footprint (m</t>
    </r>
    <r>
      <rPr>
        <vertAlign val="superscript"/>
        <sz val="11"/>
        <color indexed="9"/>
        <rFont val="Calibri"/>
        <family val="2"/>
      </rPr>
      <t>2</t>
    </r>
    <r>
      <rPr>
        <sz val="11"/>
        <color indexed="9"/>
        <rFont val="Calibri"/>
        <family val="2"/>
      </rPr>
      <t xml:space="preserve">) </t>
    </r>
  </si>
  <si>
    <t>Height (mm)</t>
  </si>
  <si>
    <t xml:space="preserve">Kerbside Food Scraps </t>
  </si>
  <si>
    <t>Glass Crate</t>
  </si>
  <si>
    <t>Glass Bin</t>
  </si>
  <si>
    <t>Paper/Card Cage</t>
  </si>
  <si>
    <t xml:space="preserve">Fadge Bag </t>
  </si>
  <si>
    <t>Worm Farm or Compost Container</t>
  </si>
  <si>
    <t>Processing Capacity Per Bin</t>
  </si>
  <si>
    <t xml:space="preserve">Litres Per Day* </t>
  </si>
  <si>
    <t>*1 litre of organic waste = 0.55kg (WRAP, 2015)</t>
  </si>
  <si>
    <t>Collections per fortnight</t>
  </si>
  <si>
    <t>None</t>
  </si>
  <si>
    <t>2 per week</t>
  </si>
  <si>
    <t>3 per week</t>
  </si>
  <si>
    <t>4 per week</t>
  </si>
  <si>
    <t>5 per week</t>
  </si>
  <si>
    <t>6 per week</t>
  </si>
  <si>
    <t>Daily</t>
  </si>
  <si>
    <t>Fortnightly</t>
  </si>
  <si>
    <t>Inorganic waste</t>
  </si>
  <si>
    <t>Volume of material set out for collection per unit</t>
  </si>
  <si>
    <t>Cubic Metres</t>
  </si>
  <si>
    <t>Percentage of units that participate in inorganic collections</t>
  </si>
  <si>
    <t xml:space="preserve"> Default value is 20%</t>
  </si>
  <si>
    <t>Commercial Waste</t>
  </si>
  <si>
    <r>
      <t>Litres m</t>
    </r>
    <r>
      <rPr>
        <vertAlign val="superscript"/>
        <sz val="11"/>
        <color indexed="9"/>
        <rFont val="Calibri"/>
        <family val="2"/>
      </rPr>
      <t>2</t>
    </r>
  </si>
  <si>
    <t>Litres/employee/day</t>
  </si>
  <si>
    <t>Days open per week</t>
  </si>
  <si>
    <t>Office</t>
  </si>
  <si>
    <t>General Retail</t>
  </si>
  <si>
    <t>Food Retail</t>
  </si>
  <si>
    <t>Restaurant, café, takeaway</t>
  </si>
  <si>
    <t>Bar</t>
  </si>
  <si>
    <t>Medical &amp; Dental</t>
  </si>
  <si>
    <t>Bar/ Restaurant Waste Profile</t>
  </si>
  <si>
    <t>Other Recycling volume</t>
  </si>
  <si>
    <t>Food Waste Information</t>
  </si>
  <si>
    <t>Paricipation Rate</t>
  </si>
  <si>
    <t>Average tonnes per week for sample size</t>
  </si>
  <si>
    <t>Tonnes per week</t>
  </si>
  <si>
    <t>Sample Size</t>
  </si>
  <si>
    <t>hh</t>
  </si>
  <si>
    <t>No. of households for area under consideration</t>
  </si>
  <si>
    <t>HH</t>
  </si>
  <si>
    <t>Expected amount of food waste collected per annum</t>
  </si>
  <si>
    <t>tonnes per annum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</si>
</sst>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00"/>
    <numFmt numFmtId="165" formatCode="General&quot;m²&quot;"/>
    <numFmt numFmtId="166" formatCode="0&quot; litres&quot;"/>
    <numFmt numFmtId="167" formatCode="0&quot;m²&quot;"/>
    <numFmt numFmtId="168" formatCode="0.0&quot;m²&quot;"/>
    <numFmt numFmtId="169" formatCode="General&quot;m³&quot;"/>
    <numFmt numFmtId="170" formatCode="0.0%"/>
    <numFmt numFmtId="171" formatCode="0.0"/>
  </numFmts>
  <fonts count="60"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indexed="9"/>
      <name val="Calibri"/>
      <family val="2"/>
    </font>
    <font>
      <vertAlign val="superscript"/>
      <sz val="11"/>
      <color indexed="9"/>
      <name val="Calibri"/>
      <family val="2"/>
    </font>
    <font>
      <sz val="8"/>
      <color theme="1"/>
      <name val="Arial"/>
      <family val="2"/>
    </font>
    <font>
      <b/>
      <sz val="22"/>
      <color theme="0"/>
      <name val="Calibri"/>
      <family val="2"/>
      <scheme val="minor"/>
    </font>
    <font>
      <sz val="11"/>
      <color theme="1"/>
      <name val="Calibri"/>
      <family val="2"/>
      <scheme val="minor"/>
    </font>
    <font>
      <sz val="11"/>
      <color theme="0"/>
      <name val="Calibri"/>
      <family val="2"/>
      <scheme val="minor"/>
    </font>
    <font>
      <sz val="11"/>
      <color theme="1" tint="0.249977111117893"/>
      <name val="Calibri"/>
      <family val="2"/>
      <scheme val="minor"/>
    </font>
    <font>
      <b/>
      <sz val="28"/>
      <color theme="0"/>
      <name val="Calibri"/>
      <family val="2"/>
      <scheme val="minor"/>
    </font>
    <font>
      <b/>
      <sz val="20"/>
      <color theme="0" tint="-4.9989318521683403E-2"/>
      <name val="Calibri"/>
      <family val="2"/>
      <scheme val="minor"/>
    </font>
    <font>
      <sz val="14"/>
      <color theme="0" tint="-4.9989318521683403E-2"/>
      <name val="Calibri"/>
      <family val="2"/>
      <scheme val="minor"/>
    </font>
    <font>
      <b/>
      <sz val="11"/>
      <color theme="0"/>
      <name val="Calibri"/>
      <family val="2"/>
      <scheme val="minor"/>
    </font>
    <font>
      <sz val="11"/>
      <color theme="3" tint="-0.499984740745262"/>
      <name val="Calibri"/>
      <family val="2"/>
      <scheme val="minor"/>
    </font>
    <font>
      <sz val="22"/>
      <color theme="0"/>
      <name val="Calibri"/>
      <family val="2"/>
      <scheme val="minor"/>
    </font>
    <font>
      <sz val="11"/>
      <name val="Calibri"/>
      <family val="2"/>
      <scheme val="minor"/>
    </font>
    <font>
      <b/>
      <i/>
      <sz val="11"/>
      <color theme="0"/>
      <name val="Calibri"/>
      <family val="2"/>
      <scheme val="minor"/>
    </font>
    <font>
      <i/>
      <sz val="11"/>
      <color theme="0"/>
      <name val="Calibri"/>
      <family val="2"/>
      <scheme val="minor"/>
    </font>
    <font>
      <i/>
      <sz val="11"/>
      <name val="Calibri"/>
      <family val="2"/>
      <scheme val="minor"/>
    </font>
    <font>
      <b/>
      <sz val="11"/>
      <name val="Calibri"/>
      <family val="2"/>
      <scheme val="minor"/>
    </font>
    <font>
      <b/>
      <sz val="18"/>
      <color theme="0"/>
      <name val="Calibri"/>
      <family val="2"/>
      <scheme val="minor"/>
    </font>
    <font>
      <b/>
      <sz val="18"/>
      <name val="Calibri"/>
      <family val="2"/>
      <scheme val="minor"/>
    </font>
    <font>
      <b/>
      <sz val="18"/>
      <color theme="3" tint="-0.499984740745262"/>
      <name val="Calibri"/>
      <family val="2"/>
      <scheme val="minor"/>
    </font>
    <font>
      <sz val="18"/>
      <name val="Calibri"/>
      <family val="2"/>
      <scheme val="minor"/>
    </font>
    <font>
      <sz val="18"/>
      <color theme="0"/>
      <name val="Calibri"/>
      <family val="2"/>
      <scheme val="minor"/>
    </font>
    <font>
      <sz val="16"/>
      <color theme="0"/>
      <name val="Calibri"/>
      <family val="2"/>
      <scheme val="minor"/>
    </font>
    <font>
      <sz val="11"/>
      <color theme="1" tint="0.14999847407452621"/>
      <name val="Calibri"/>
      <family val="2"/>
      <scheme val="minor"/>
    </font>
    <font>
      <b/>
      <sz val="11"/>
      <color theme="1" tint="0.14999847407452621"/>
      <name val="Calibri"/>
      <family val="2"/>
      <scheme val="minor"/>
    </font>
    <font>
      <b/>
      <sz val="20"/>
      <name val="Calibri"/>
      <family val="2"/>
      <scheme val="minor"/>
    </font>
    <font>
      <sz val="9"/>
      <color indexed="81"/>
      <name val="Tahoma"/>
      <family val="2"/>
    </font>
    <font>
      <sz val="11"/>
      <color indexed="16"/>
      <name val="Tahoma"/>
      <family val="2"/>
    </font>
    <font>
      <b/>
      <sz val="11"/>
      <color indexed="16"/>
      <name val="Tahoma"/>
      <family val="2"/>
    </font>
    <font>
      <b/>
      <sz val="9"/>
      <color indexed="81"/>
      <name val="Tahoma"/>
      <family val="2"/>
    </font>
    <font>
      <sz val="20"/>
      <name val="Calibri"/>
      <family val="2"/>
      <scheme val="minor"/>
    </font>
    <font>
      <sz val="8"/>
      <name val="Arial"/>
      <family val="2"/>
    </font>
    <font>
      <b/>
      <sz val="20"/>
      <color theme="0"/>
      <name val="Calibri"/>
      <family val="2"/>
      <scheme val="minor"/>
    </font>
    <font>
      <sz val="11"/>
      <color theme="0" tint="-0.14999847407452621"/>
      <name val="Calibri"/>
      <family val="2"/>
      <scheme val="minor"/>
    </font>
    <font>
      <sz val="11"/>
      <color theme="1"/>
      <name val="Arial"/>
      <family val="2"/>
    </font>
    <font>
      <sz val="11"/>
      <color rgb="FFB0CD7D"/>
      <name val="Calibri"/>
      <family val="2"/>
      <scheme val="minor"/>
    </font>
    <font>
      <sz val="22"/>
      <color theme="0" tint="-4.9989318521683403E-2"/>
      <name val="Calibri"/>
      <family val="2"/>
      <scheme val="minor"/>
    </font>
    <font>
      <sz val="11"/>
      <color rgb="FFE29E39"/>
      <name val="Calibri"/>
      <family val="2"/>
      <scheme val="minor"/>
    </font>
    <font>
      <sz val="12"/>
      <color theme="1"/>
      <name val="Arial"/>
      <family val="2"/>
    </font>
    <font>
      <sz val="9"/>
      <color theme="1"/>
      <name val="Calibri"/>
      <family val="2"/>
      <scheme val="minor"/>
    </font>
    <font>
      <u/>
      <sz val="11"/>
      <color theme="10"/>
      <name val="Arial"/>
      <family val="2"/>
    </font>
    <font>
      <b/>
      <sz val="20"/>
      <color theme="1"/>
      <name val="Calibri"/>
      <family val="2"/>
      <scheme val="minor"/>
    </font>
    <font>
      <b/>
      <sz val="20"/>
      <color theme="1"/>
      <name val="Arial"/>
      <family val="2"/>
    </font>
    <font>
      <sz val="11"/>
      <color theme="0"/>
      <name val="Calibri"/>
      <family val="2"/>
    </font>
    <font>
      <sz val="8"/>
      <color theme="0"/>
      <name val="Arial"/>
      <family val="2"/>
    </font>
    <font>
      <b/>
      <sz val="14"/>
      <color theme="1" tint="0.14996795556505021"/>
      <name val="Calibri"/>
      <family val="2"/>
      <scheme val="minor"/>
    </font>
    <font>
      <b/>
      <sz val="14"/>
      <name val="Calibri"/>
      <family val="2"/>
      <scheme val="minor"/>
    </font>
    <font>
      <sz val="11"/>
      <color rgb="FF002060"/>
      <name val="Calibri"/>
      <family val="2"/>
      <scheme val="minor"/>
    </font>
    <font>
      <sz val="8"/>
      <color rgb="FF002060"/>
      <name val="Arial"/>
      <family val="2"/>
    </font>
    <font>
      <sz val="20"/>
      <color theme="0" tint="-4.9989318521683403E-2"/>
      <name val="Calibri"/>
      <family val="2"/>
      <scheme val="minor"/>
    </font>
    <font>
      <b/>
      <sz val="20"/>
      <color rgb="FFFF0000"/>
      <name val="Calibri"/>
      <family val="2"/>
      <scheme val="minor"/>
    </font>
    <font>
      <b/>
      <sz val="20"/>
      <color theme="0"/>
      <name val="Arial"/>
      <family val="2"/>
    </font>
    <font>
      <b/>
      <sz val="8"/>
      <color theme="0"/>
      <name val="Arial"/>
      <family val="2"/>
    </font>
    <font>
      <sz val="11"/>
      <name val="Calibri"/>
      <family val="2"/>
    </font>
    <font>
      <b/>
      <sz val="14"/>
      <name val="Calibri"/>
      <family val="2"/>
    </font>
  </fonts>
  <fills count="14">
    <fill>
      <patternFill patternType="none"/>
    </fill>
    <fill>
      <patternFill patternType="gray125"/>
    </fill>
    <fill>
      <patternFill patternType="solid">
        <fgColor theme="3" tint="-0.499984740745262"/>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499984740745262"/>
        <bgColor indexed="64"/>
      </patternFill>
    </fill>
    <fill>
      <patternFill patternType="solid">
        <fgColor rgb="FFFF5050"/>
        <bgColor indexed="64"/>
      </patternFill>
    </fill>
    <fill>
      <patternFill patternType="solid">
        <fgColor rgb="FFE29E39"/>
        <bgColor indexed="64"/>
      </patternFill>
    </fill>
    <fill>
      <patternFill patternType="solid">
        <fgColor theme="3" tint="-0.249977111117893"/>
        <bgColor indexed="64"/>
      </patternFill>
    </fill>
    <fill>
      <patternFill patternType="solid">
        <fgColor rgb="FFFFD100"/>
        <bgColor indexed="64"/>
      </patternFill>
    </fill>
    <fill>
      <patternFill patternType="solid">
        <fgColor theme="6"/>
        <bgColor indexed="64"/>
      </patternFill>
    </fill>
    <fill>
      <patternFill patternType="solid">
        <fgColor theme="3" tint="0.59999389629810485"/>
        <bgColor indexed="64"/>
      </patternFill>
    </fill>
    <fill>
      <patternFill patternType="solid">
        <fgColor theme="8" tint="0.59996337778862885"/>
        <bgColor indexed="64"/>
      </patternFill>
    </fill>
    <fill>
      <patternFill patternType="solid">
        <fgColor rgb="FFB26344"/>
        <bgColor indexed="64"/>
      </patternFill>
    </fill>
  </fills>
  <borders count="21">
    <border>
      <left/>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double">
        <color indexed="64"/>
      </left>
      <right/>
      <top/>
      <bottom/>
      <diagonal/>
    </border>
    <border>
      <left style="thin">
        <color rgb="FFFF0000"/>
      </left>
      <right style="thin">
        <color rgb="FFFF0000"/>
      </right>
      <top style="thin">
        <color rgb="FFFF0000"/>
      </top>
      <bottom style="thin">
        <color rgb="FFFF0000"/>
      </bottom>
      <diagonal/>
    </border>
    <border>
      <left style="thin">
        <color rgb="FFFF0000"/>
      </left>
      <right style="thin">
        <color rgb="FFFF0000"/>
      </right>
      <top style="thin">
        <color rgb="FFFF0000"/>
      </top>
      <bottom/>
      <diagonal/>
    </border>
    <border>
      <left style="thin">
        <color rgb="FFFF0000"/>
      </left>
      <right style="thin">
        <color rgb="FFFF0000"/>
      </right>
      <top/>
      <bottom/>
      <diagonal/>
    </border>
    <border>
      <left style="thin">
        <color rgb="FFFF0000"/>
      </left>
      <right style="thin">
        <color rgb="FFFF0000"/>
      </right>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s>
  <cellStyleXfs count="4">
    <xf numFmtId="0" fontId="0" fillId="0" borderId="0"/>
    <xf numFmtId="9" fontId="39" fillId="0" borderId="0" applyFont="0" applyFill="0" applyBorder="0" applyAlignment="0" applyProtection="0"/>
    <xf numFmtId="43" fontId="39" fillId="0" borderId="0" applyFont="0" applyFill="0" applyBorder="0" applyAlignment="0" applyProtection="0"/>
    <xf numFmtId="0" fontId="45" fillId="0" borderId="0" applyNumberFormat="0" applyFill="0" applyBorder="0" applyAlignment="0" applyProtection="0"/>
  </cellStyleXfs>
  <cellXfs count="253">
    <xf numFmtId="0" fontId="0" fillId="0" borderId="0" xfId="0"/>
    <xf numFmtId="0" fontId="6" fillId="0" borderId="0" xfId="0" applyFont="1"/>
    <xf numFmtId="0" fontId="7" fillId="2" borderId="0" xfId="0" applyFont="1" applyFill="1"/>
    <xf numFmtId="0" fontId="8" fillId="0" borderId="0" xfId="0" applyFont="1"/>
    <xf numFmtId="0" fontId="10" fillId="3" borderId="0" xfId="0" applyFont="1" applyFill="1" applyAlignment="1">
      <alignment horizontal="center"/>
    </xf>
    <xf numFmtId="9" fontId="10" fillId="3" borderId="0" xfId="0" applyNumberFormat="1" applyFont="1" applyFill="1" applyAlignment="1">
      <alignment horizontal="center"/>
    </xf>
    <xf numFmtId="164" fontId="10" fillId="3" borderId="0" xfId="0" applyNumberFormat="1" applyFont="1" applyFill="1" applyAlignment="1">
      <alignment horizontal="center"/>
    </xf>
    <xf numFmtId="0" fontId="11" fillId="2" borderId="0" xfId="0" applyFont="1" applyFill="1"/>
    <xf numFmtId="0" fontId="12" fillId="2" borderId="0" xfId="0" applyFont="1" applyFill="1"/>
    <xf numFmtId="0" fontId="13" fillId="4" borderId="0" xfId="0" applyFont="1" applyFill="1"/>
    <xf numFmtId="0" fontId="12" fillId="5" borderId="0" xfId="0" applyFont="1" applyFill="1"/>
    <xf numFmtId="3" fontId="16" fillId="2" borderId="0" xfId="0" applyNumberFormat="1" applyFont="1" applyFill="1"/>
    <xf numFmtId="0" fontId="9" fillId="5" borderId="0" xfId="0" applyFont="1" applyFill="1" applyAlignment="1">
      <alignment horizontal="right"/>
    </xf>
    <xf numFmtId="2" fontId="10" fillId="3" borderId="0" xfId="0" applyNumberFormat="1" applyFont="1" applyFill="1" applyAlignment="1">
      <alignment horizontal="center"/>
    </xf>
    <xf numFmtId="1" fontId="10" fillId="3" borderId="0" xfId="0" applyNumberFormat="1" applyFont="1" applyFill="1" applyAlignment="1">
      <alignment horizontal="center"/>
    </xf>
    <xf numFmtId="0" fontId="9" fillId="2" borderId="0" xfId="0" applyFont="1" applyFill="1"/>
    <xf numFmtId="0" fontId="14" fillId="2" borderId="0" xfId="0" applyFont="1" applyFill="1"/>
    <xf numFmtId="165" fontId="16" fillId="2" borderId="0" xfId="0" applyNumberFormat="1" applyFont="1" applyFill="1"/>
    <xf numFmtId="166" fontId="16" fillId="2" borderId="0" xfId="0" applyNumberFormat="1" applyFont="1" applyFill="1"/>
    <xf numFmtId="0" fontId="9" fillId="5" borderId="0" xfId="0" applyFont="1" applyFill="1"/>
    <xf numFmtId="0" fontId="9" fillId="5" borderId="0" xfId="0" applyFont="1" applyFill="1" applyAlignment="1">
      <alignment horizontal="center"/>
    </xf>
    <xf numFmtId="0" fontId="14" fillId="5" borderId="0" xfId="0" applyFont="1" applyFill="1" applyAlignment="1">
      <alignment horizontal="center"/>
    </xf>
    <xf numFmtId="0" fontId="17" fillId="6" borderId="0" xfId="0" applyFont="1" applyFill="1"/>
    <xf numFmtId="0" fontId="20" fillId="6" borderId="0" xfId="0" applyFont="1" applyFill="1" applyAlignment="1">
      <alignment horizontal="left"/>
    </xf>
    <xf numFmtId="0" fontId="21" fillId="6" borderId="0" xfId="0" applyFont="1" applyFill="1" applyAlignment="1">
      <alignment horizontal="center"/>
    </xf>
    <xf numFmtId="0" fontId="17" fillId="6" borderId="0" xfId="0" applyFont="1" applyFill="1" applyAlignment="1">
      <alignment horizontal="center"/>
    </xf>
    <xf numFmtId="0" fontId="17" fillId="6" borderId="0" xfId="0" applyFont="1" applyFill="1" applyAlignment="1">
      <alignment horizontal="left"/>
    </xf>
    <xf numFmtId="0" fontId="21" fillId="6" borderId="0" xfId="0" applyFont="1" applyFill="1" applyAlignment="1">
      <alignment horizontal="left"/>
    </xf>
    <xf numFmtId="0" fontId="9" fillId="5" borderId="0" xfId="0" applyFont="1" applyFill="1" applyAlignment="1">
      <alignment horizontal="left"/>
    </xf>
    <xf numFmtId="0" fontId="17" fillId="2" borderId="0" xfId="0" applyFont="1" applyFill="1" applyAlignment="1">
      <alignment horizontal="center"/>
    </xf>
    <xf numFmtId="0" fontId="9" fillId="2" borderId="0" xfId="0" applyFont="1" applyFill="1" applyAlignment="1">
      <alignment horizontal="center"/>
    </xf>
    <xf numFmtId="0" fontId="14" fillId="2" borderId="0" xfId="0" applyFont="1" applyFill="1" applyAlignment="1">
      <alignment horizontal="center"/>
    </xf>
    <xf numFmtId="0" fontId="9" fillId="2" borderId="0" xfId="0" applyFont="1" applyFill="1" applyAlignment="1">
      <alignment horizontal="right"/>
    </xf>
    <xf numFmtId="0" fontId="19" fillId="2" borderId="0" xfId="0" applyFont="1" applyFill="1" applyAlignment="1">
      <alignment horizontal="left"/>
    </xf>
    <xf numFmtId="0" fontId="21" fillId="2" borderId="0" xfId="0" applyFont="1" applyFill="1" applyAlignment="1">
      <alignment horizontal="center"/>
    </xf>
    <xf numFmtId="0" fontId="9" fillId="2" borderId="0" xfId="0" applyFont="1" applyFill="1" applyAlignment="1">
      <alignment horizontal="left"/>
    </xf>
    <xf numFmtId="3" fontId="17" fillId="2" borderId="0" xfId="0" applyNumberFormat="1" applyFont="1" applyFill="1" applyAlignment="1">
      <alignment horizontal="center"/>
    </xf>
    <xf numFmtId="1" fontId="19" fillId="2" borderId="0" xfId="0" applyNumberFormat="1" applyFont="1" applyFill="1" applyAlignment="1">
      <alignment horizontal="right"/>
    </xf>
    <xf numFmtId="0" fontId="17" fillId="2" borderId="0" xfId="0" applyFont="1" applyFill="1"/>
    <xf numFmtId="0" fontId="17" fillId="2" borderId="0" xfId="0" applyFont="1" applyFill="1" applyAlignment="1">
      <alignment horizontal="left"/>
    </xf>
    <xf numFmtId="1" fontId="17" fillId="2" borderId="0" xfId="0" applyNumberFormat="1" applyFont="1" applyFill="1" applyAlignment="1">
      <alignment horizontal="center"/>
    </xf>
    <xf numFmtId="0" fontId="14" fillId="2" borderId="0" xfId="0" applyFont="1" applyFill="1" applyAlignment="1">
      <alignment horizontal="left"/>
    </xf>
    <xf numFmtId="0" fontId="22" fillId="2" borderId="0" xfId="0" applyFont="1" applyFill="1" applyAlignment="1">
      <alignment horizontal="right"/>
    </xf>
    <xf numFmtId="166" fontId="26" fillId="2" borderId="0" xfId="0" applyNumberFormat="1" applyFont="1" applyFill="1" applyAlignment="1">
      <alignment horizontal="center"/>
    </xf>
    <xf numFmtId="0" fontId="23" fillId="2" borderId="0" xfId="0" applyFont="1" applyFill="1" applyAlignment="1">
      <alignment horizontal="right"/>
    </xf>
    <xf numFmtId="166" fontId="25" fillId="2" borderId="0" xfId="0" applyNumberFormat="1" applyFont="1" applyFill="1" applyAlignment="1">
      <alignment horizontal="center"/>
    </xf>
    <xf numFmtId="0" fontId="14" fillId="2" borderId="0" xfId="0" applyFont="1" applyFill="1" applyAlignment="1">
      <alignment horizontal="right"/>
    </xf>
    <xf numFmtId="0" fontId="17" fillId="2" borderId="0" xfId="0" applyFont="1" applyFill="1" applyAlignment="1">
      <alignment horizontal="right"/>
    </xf>
    <xf numFmtId="3" fontId="15" fillId="2" borderId="0" xfId="0" applyNumberFormat="1" applyFont="1" applyFill="1" applyAlignment="1">
      <alignment horizontal="center"/>
    </xf>
    <xf numFmtId="0" fontId="12" fillId="2" borderId="0" xfId="0" applyFont="1" applyFill="1" applyAlignment="1">
      <alignment horizontal="left"/>
    </xf>
    <xf numFmtId="167" fontId="15" fillId="2" borderId="0" xfId="0" applyNumberFormat="1" applyFont="1" applyFill="1" applyAlignment="1">
      <alignment horizontal="center"/>
    </xf>
    <xf numFmtId="167" fontId="24" fillId="2" borderId="0" xfId="0" applyNumberFormat="1" applyFont="1" applyFill="1" applyAlignment="1">
      <alignment horizontal="center"/>
    </xf>
    <xf numFmtId="0" fontId="6" fillId="0" borderId="0" xfId="0" applyFont="1" applyAlignment="1">
      <alignment vertical="center"/>
    </xf>
    <xf numFmtId="0" fontId="9" fillId="7" borderId="0" xfId="0" applyFont="1" applyFill="1"/>
    <xf numFmtId="0" fontId="9" fillId="7" borderId="0" xfId="0" applyFont="1" applyFill="1" applyAlignment="1">
      <alignment horizontal="left" vertical="top"/>
    </xf>
    <xf numFmtId="0" fontId="9" fillId="7" borderId="0" xfId="0" applyFont="1" applyFill="1" applyAlignment="1">
      <alignment horizontal="center"/>
    </xf>
    <xf numFmtId="0" fontId="37" fillId="2" borderId="0" xfId="0" applyFont="1" applyFill="1"/>
    <xf numFmtId="2" fontId="9" fillId="5" borderId="0" xfId="0" applyNumberFormat="1" applyFont="1" applyFill="1" applyAlignment="1">
      <alignment horizontal="center"/>
    </xf>
    <xf numFmtId="0" fontId="14" fillId="5" borderId="0" xfId="0" applyFont="1" applyFill="1" applyAlignment="1">
      <alignment horizontal="left"/>
    </xf>
    <xf numFmtId="0" fontId="9" fillId="2" borderId="0" xfId="0" applyFont="1" applyFill="1" applyAlignment="1">
      <alignment vertical="center"/>
    </xf>
    <xf numFmtId="0" fontId="9" fillId="5" borderId="0" xfId="0" applyFont="1" applyFill="1" applyAlignment="1">
      <alignment horizontal="left" vertical="center"/>
    </xf>
    <xf numFmtId="0" fontId="9" fillId="5" borderId="0" xfId="0" applyFont="1" applyFill="1" applyAlignment="1">
      <alignment horizontal="center" vertical="center"/>
    </xf>
    <xf numFmtId="0" fontId="9" fillId="2" borderId="0" xfId="0" applyFont="1" applyFill="1" applyAlignment="1">
      <alignment horizontal="right" vertical="center"/>
    </xf>
    <xf numFmtId="166" fontId="16" fillId="2" borderId="0" xfId="0" applyNumberFormat="1" applyFont="1" applyFill="1" applyAlignment="1">
      <alignment vertical="center"/>
    </xf>
    <xf numFmtId="0" fontId="14" fillId="2" borderId="0" xfId="0" applyFont="1" applyFill="1" applyAlignment="1">
      <alignment horizontal="center" vertical="center"/>
    </xf>
    <xf numFmtId="1" fontId="19" fillId="2" borderId="0" xfId="0" applyNumberFormat="1" applyFont="1" applyFill="1" applyAlignment="1">
      <alignment horizontal="right" vertical="center"/>
    </xf>
    <xf numFmtId="0" fontId="17" fillId="4" borderId="10" xfId="0" applyFont="1" applyFill="1" applyBorder="1" applyAlignment="1" applyProtection="1">
      <alignment horizontal="center"/>
      <protection locked="0"/>
    </xf>
    <xf numFmtId="0" fontId="17" fillId="4" borderId="11" xfId="0" applyFont="1" applyFill="1" applyBorder="1" applyAlignment="1" applyProtection="1">
      <alignment horizontal="center"/>
      <protection locked="0"/>
    </xf>
    <xf numFmtId="49" fontId="9" fillId="2" borderId="0" xfId="0" applyNumberFormat="1" applyFont="1" applyFill="1" applyAlignment="1">
      <alignment horizontal="left"/>
    </xf>
    <xf numFmtId="0" fontId="9" fillId="2" borderId="0" xfId="0" applyFont="1" applyFill="1" applyAlignment="1">
      <alignment horizontal="left" vertical="center"/>
    </xf>
    <xf numFmtId="0" fontId="9" fillId="2" borderId="0" xfId="0" applyFont="1" applyFill="1" applyAlignment="1">
      <alignment horizontal="center" vertical="center"/>
    </xf>
    <xf numFmtId="0" fontId="18" fillId="2" borderId="0" xfId="0" applyFont="1" applyFill="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left" vertical="center"/>
    </xf>
    <xf numFmtId="0" fontId="21" fillId="2" borderId="0" xfId="0" applyFont="1" applyFill="1" applyAlignment="1">
      <alignment horizontal="center" vertical="center"/>
    </xf>
    <xf numFmtId="3" fontId="17" fillId="2" borderId="0" xfId="0" applyNumberFormat="1" applyFont="1" applyFill="1" applyAlignment="1">
      <alignment horizontal="center" vertical="center"/>
    </xf>
    <xf numFmtId="1" fontId="20" fillId="2" borderId="0" xfId="0" applyNumberFormat="1" applyFont="1" applyFill="1" applyAlignment="1">
      <alignment horizontal="right" vertical="center"/>
    </xf>
    <xf numFmtId="0" fontId="17" fillId="2" borderId="0" xfId="0" applyFont="1" applyFill="1" applyAlignment="1">
      <alignment vertical="center"/>
    </xf>
    <xf numFmtId="0" fontId="17" fillId="2" borderId="0" xfId="0" applyFont="1" applyFill="1" applyAlignment="1">
      <alignment horizontal="left" vertical="center"/>
    </xf>
    <xf numFmtId="0" fontId="17" fillId="2" borderId="0" xfId="0" applyFont="1" applyFill="1" applyAlignment="1">
      <alignment horizontal="center" vertical="center"/>
    </xf>
    <xf numFmtId="0" fontId="12" fillId="2" borderId="0" xfId="0" applyFont="1" applyFill="1" applyAlignment="1">
      <alignment vertical="center"/>
    </xf>
    <xf numFmtId="0" fontId="9" fillId="2" borderId="1" xfId="0" applyFont="1" applyFill="1" applyBorder="1"/>
    <xf numFmtId="0" fontId="9" fillId="2" borderId="2" xfId="0" applyFont="1" applyFill="1" applyBorder="1"/>
    <xf numFmtId="0" fontId="27" fillId="2" borderId="2" xfId="0" applyFont="1" applyFill="1" applyBorder="1" applyAlignment="1">
      <alignment horizontal="left"/>
    </xf>
    <xf numFmtId="0" fontId="9" fillId="2" borderId="2" xfId="0" applyFont="1" applyFill="1" applyBorder="1" applyAlignment="1">
      <alignment horizontal="center"/>
    </xf>
    <xf numFmtId="0" fontId="12" fillId="2" borderId="2" xfId="0" applyFont="1" applyFill="1" applyBorder="1"/>
    <xf numFmtId="0" fontId="9" fillId="2" borderId="4" xfId="0" applyFont="1" applyFill="1" applyBorder="1"/>
    <xf numFmtId="0" fontId="9" fillId="2" borderId="5" xfId="0" applyFont="1" applyFill="1" applyBorder="1" applyAlignment="1">
      <alignment horizontal="right"/>
    </xf>
    <xf numFmtId="166" fontId="16" fillId="2" borderId="5" xfId="0" applyNumberFormat="1" applyFont="1" applyFill="1" applyBorder="1"/>
    <xf numFmtId="0" fontId="14" fillId="2" borderId="5" xfId="0" applyFont="1" applyFill="1" applyBorder="1" applyAlignment="1">
      <alignment horizontal="center"/>
    </xf>
    <xf numFmtId="1" fontId="19" fillId="2" borderId="5" xfId="0" applyNumberFormat="1" applyFont="1" applyFill="1" applyBorder="1" applyAlignment="1">
      <alignment horizontal="right"/>
    </xf>
    <xf numFmtId="0" fontId="9" fillId="2" borderId="5" xfId="0" applyFont="1" applyFill="1" applyBorder="1" applyAlignment="1">
      <alignment horizontal="center"/>
    </xf>
    <xf numFmtId="0" fontId="9" fillId="2" borderId="4" xfId="0" applyFont="1" applyFill="1" applyBorder="1" applyAlignment="1">
      <alignment horizontal="left"/>
    </xf>
    <xf numFmtId="0" fontId="9" fillId="2" borderId="6" xfId="0" applyFont="1" applyFill="1" applyBorder="1"/>
    <xf numFmtId="0" fontId="9" fillId="2" borderId="7" xfId="0" applyFont="1" applyFill="1" applyBorder="1" applyAlignment="1">
      <alignment horizontal="left"/>
    </xf>
    <xf numFmtId="0" fontId="9" fillId="2" borderId="7" xfId="0" applyFont="1" applyFill="1" applyBorder="1" applyAlignment="1">
      <alignment horizontal="center"/>
    </xf>
    <xf numFmtId="0" fontId="9" fillId="2" borderId="7" xfId="0" applyFont="1" applyFill="1" applyBorder="1"/>
    <xf numFmtId="3" fontId="17" fillId="2" borderId="7" xfId="0" applyNumberFormat="1" applyFont="1" applyFill="1" applyBorder="1" applyAlignment="1">
      <alignment horizont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9" fillId="2" borderId="8" xfId="0" applyFont="1" applyFill="1" applyBorder="1" applyAlignment="1">
      <alignment horizontal="center"/>
    </xf>
    <xf numFmtId="169" fontId="9" fillId="7" borderId="0" xfId="0" applyNumberFormat="1" applyFont="1" applyFill="1"/>
    <xf numFmtId="9" fontId="38" fillId="3" borderId="0" xfId="0" applyNumberFormat="1" applyFont="1" applyFill="1" applyAlignment="1">
      <alignment horizontal="center"/>
    </xf>
    <xf numFmtId="9" fontId="38" fillId="3" borderId="0" xfId="0" applyNumberFormat="1" applyFont="1" applyFill="1" applyAlignment="1">
      <alignment horizontal="left" wrapText="1"/>
    </xf>
    <xf numFmtId="2" fontId="38" fillId="3" borderId="0" xfId="0" applyNumberFormat="1" applyFont="1" applyFill="1" applyAlignment="1">
      <alignment horizontal="right"/>
    </xf>
    <xf numFmtId="0" fontId="3" fillId="0" borderId="0" xfId="0" applyFont="1"/>
    <xf numFmtId="9" fontId="10" fillId="4" borderId="12" xfId="1" applyFont="1" applyFill="1" applyBorder="1" applyAlignment="1" applyProtection="1">
      <alignment horizontal="center"/>
      <protection locked="0"/>
    </xf>
    <xf numFmtId="168" fontId="16" fillId="2" borderId="0" xfId="0" applyNumberFormat="1" applyFont="1" applyFill="1"/>
    <xf numFmtId="0" fontId="9" fillId="8" borderId="0" xfId="0" applyFont="1" applyFill="1"/>
    <xf numFmtId="0" fontId="14" fillId="8" borderId="0" xfId="0" applyFont="1" applyFill="1"/>
    <xf numFmtId="0" fontId="40" fillId="8" borderId="0" xfId="0" applyFont="1" applyFill="1"/>
    <xf numFmtId="0" fontId="12" fillId="5" borderId="0" xfId="0" applyFont="1" applyFill="1" applyAlignment="1">
      <alignment horizontal="left" vertical="center"/>
    </xf>
    <xf numFmtId="0" fontId="35" fillId="4" borderId="15" xfId="0" applyFont="1" applyFill="1" applyBorder="1" applyAlignment="1" applyProtection="1">
      <alignment horizontal="center"/>
      <protection locked="0"/>
    </xf>
    <xf numFmtId="0" fontId="35" fillId="4" borderId="16" xfId="0" applyFont="1" applyFill="1" applyBorder="1" applyAlignment="1" applyProtection="1">
      <alignment horizontal="center"/>
      <protection locked="0"/>
    </xf>
    <xf numFmtId="0" fontId="35" fillId="4" borderId="17" xfId="0" applyFont="1" applyFill="1" applyBorder="1" applyAlignment="1" applyProtection="1">
      <alignment horizontal="center"/>
      <protection locked="0"/>
    </xf>
    <xf numFmtId="0" fontId="30" fillId="4" borderId="14" xfId="0" applyFont="1" applyFill="1" applyBorder="1" applyAlignment="1">
      <alignment horizontal="center" vertical="top"/>
    </xf>
    <xf numFmtId="0" fontId="17" fillId="4" borderId="19" xfId="0" applyFont="1" applyFill="1" applyBorder="1" applyAlignment="1">
      <alignment vertical="center"/>
    </xf>
    <xf numFmtId="0" fontId="17" fillId="4" borderId="20" xfId="0" applyFont="1" applyFill="1" applyBorder="1" applyAlignment="1">
      <alignment vertical="center"/>
    </xf>
    <xf numFmtId="0" fontId="23" fillId="4" borderId="18" xfId="0" applyFont="1" applyFill="1" applyBorder="1" applyAlignment="1">
      <alignment vertical="center"/>
    </xf>
    <xf numFmtId="0" fontId="28" fillId="9" borderId="0" xfId="0" applyFont="1" applyFill="1" applyAlignment="1">
      <alignment horizontal="left"/>
    </xf>
    <xf numFmtId="0" fontId="9" fillId="9" borderId="0" xfId="0" applyFont="1" applyFill="1" applyAlignment="1">
      <alignment horizontal="center"/>
    </xf>
    <xf numFmtId="0" fontId="9" fillId="9" borderId="0" xfId="0" applyFont="1" applyFill="1" applyAlignment="1">
      <alignment horizontal="left"/>
    </xf>
    <xf numFmtId="0" fontId="17" fillId="9" borderId="0" xfId="0" applyFont="1" applyFill="1" applyAlignment="1">
      <alignment horizontal="center"/>
    </xf>
    <xf numFmtId="0" fontId="9" fillId="9" borderId="0" xfId="0" applyFont="1" applyFill="1"/>
    <xf numFmtId="0" fontId="20" fillId="9" borderId="0" xfId="0" applyFont="1" applyFill="1" applyAlignment="1">
      <alignment horizontal="left"/>
    </xf>
    <xf numFmtId="0" fontId="19" fillId="9" borderId="0" xfId="0" applyFont="1" applyFill="1" applyAlignment="1">
      <alignment horizontal="left"/>
    </xf>
    <xf numFmtId="0" fontId="29" fillId="9" borderId="0" xfId="0" applyFont="1" applyFill="1" applyAlignment="1">
      <alignment horizontal="center"/>
    </xf>
    <xf numFmtId="0" fontId="17" fillId="9" borderId="0" xfId="0" applyFont="1" applyFill="1" applyAlignment="1">
      <alignment horizontal="left"/>
    </xf>
    <xf numFmtId="9" fontId="10" fillId="4" borderId="14" xfId="1" applyFont="1" applyFill="1" applyBorder="1" applyAlignment="1" applyProtection="1">
      <alignment horizontal="center"/>
      <protection locked="0"/>
    </xf>
    <xf numFmtId="0" fontId="42" fillId="7" borderId="0" xfId="0" applyFont="1" applyFill="1"/>
    <xf numFmtId="0" fontId="17" fillId="4" borderId="14" xfId="0" applyFont="1" applyFill="1" applyBorder="1" applyAlignment="1">
      <alignment horizontal="center"/>
    </xf>
    <xf numFmtId="1" fontId="28" fillId="9" borderId="0" xfId="0" applyNumberFormat="1" applyFont="1" applyFill="1" applyAlignment="1">
      <alignment horizontal="center"/>
    </xf>
    <xf numFmtId="1" fontId="17" fillId="9" borderId="0" xfId="0" applyNumberFormat="1" applyFont="1" applyFill="1" applyAlignment="1">
      <alignment horizontal="center"/>
    </xf>
    <xf numFmtId="1" fontId="17" fillId="6" borderId="0" xfId="0" applyNumberFormat="1" applyFont="1" applyFill="1" applyAlignment="1">
      <alignment horizontal="center"/>
    </xf>
    <xf numFmtId="3" fontId="9" fillId="2" borderId="0" xfId="0" applyNumberFormat="1" applyFont="1" applyFill="1" applyAlignment="1">
      <alignment horizontal="center"/>
    </xf>
    <xf numFmtId="0" fontId="37" fillId="2" borderId="0" xfId="0" applyFont="1" applyFill="1" applyAlignment="1">
      <alignment horizontal="left"/>
    </xf>
    <xf numFmtId="167" fontId="9" fillId="2" borderId="0" xfId="0" applyNumberFormat="1" applyFont="1" applyFill="1" applyAlignment="1">
      <alignment horizontal="center"/>
    </xf>
    <xf numFmtId="167" fontId="22" fillId="2" borderId="0" xfId="0" applyNumberFormat="1" applyFont="1" applyFill="1" applyAlignment="1">
      <alignment horizontal="center"/>
    </xf>
    <xf numFmtId="0" fontId="10" fillId="4" borderId="14" xfId="0" applyFont="1" applyFill="1" applyBorder="1" applyAlignment="1" applyProtection="1">
      <alignment horizontal="center"/>
      <protection locked="0"/>
    </xf>
    <xf numFmtId="9" fontId="10" fillId="4" borderId="0" xfId="1" applyFont="1" applyFill="1" applyBorder="1" applyAlignment="1" applyProtection="1">
      <alignment horizontal="center"/>
      <protection locked="0"/>
    </xf>
    <xf numFmtId="166" fontId="43" fillId="0" borderId="0" xfId="0" applyNumberFormat="1" applyFont="1"/>
    <xf numFmtId="0" fontId="6" fillId="2" borderId="0" xfId="0" applyFont="1" applyFill="1"/>
    <xf numFmtId="0" fontId="28" fillId="9" borderId="0" xfId="0" quotePrefix="1" applyFont="1" applyFill="1" applyAlignment="1">
      <alignment horizontal="center"/>
    </xf>
    <xf numFmtId="170" fontId="10" fillId="4" borderId="14" xfId="1" applyNumberFormat="1" applyFont="1" applyFill="1" applyBorder="1" applyAlignment="1" applyProtection="1">
      <alignment horizontal="center"/>
      <protection locked="0"/>
    </xf>
    <xf numFmtId="10" fontId="10" fillId="4" borderId="0" xfId="1" applyNumberFormat="1" applyFont="1" applyFill="1" applyBorder="1" applyAlignment="1" applyProtection="1">
      <alignment horizontal="center"/>
      <protection locked="0"/>
    </xf>
    <xf numFmtId="0" fontId="17" fillId="6" borderId="0" xfId="0" applyFont="1" applyFill="1" applyAlignment="1" applyProtection="1">
      <alignment horizontal="center"/>
      <protection locked="0"/>
    </xf>
    <xf numFmtId="1" fontId="17" fillId="4" borderId="10" xfId="0" applyNumberFormat="1" applyFont="1" applyFill="1" applyBorder="1" applyAlignment="1" applyProtection="1">
      <alignment horizontal="center"/>
      <protection locked="0"/>
    </xf>
    <xf numFmtId="0" fontId="6" fillId="8" borderId="0" xfId="0" applyFont="1" applyFill="1"/>
    <xf numFmtId="0" fontId="17" fillId="10" borderId="0" xfId="0" applyFont="1" applyFill="1" applyAlignment="1">
      <alignment horizontal="left"/>
    </xf>
    <xf numFmtId="1" fontId="17" fillId="10" borderId="0" xfId="0" applyNumberFormat="1" applyFont="1" applyFill="1" applyAlignment="1">
      <alignment horizontal="center"/>
    </xf>
    <xf numFmtId="0" fontId="17" fillId="10" borderId="0" xfId="0" applyFont="1" applyFill="1" applyAlignment="1">
      <alignment horizontal="center"/>
    </xf>
    <xf numFmtId="3" fontId="17" fillId="4" borderId="9" xfId="0" applyNumberFormat="1" applyFont="1" applyFill="1" applyBorder="1" applyAlignment="1" applyProtection="1">
      <alignment horizontal="center"/>
      <protection locked="0"/>
    </xf>
    <xf numFmtId="3" fontId="17" fillId="4" borderId="10" xfId="0" applyNumberFormat="1" applyFont="1" applyFill="1" applyBorder="1" applyAlignment="1" applyProtection="1">
      <alignment horizontal="center"/>
      <protection locked="0"/>
    </xf>
    <xf numFmtId="0" fontId="20" fillId="10" borderId="0" xfId="0" applyFont="1" applyFill="1" applyAlignment="1">
      <alignment horizontal="left"/>
    </xf>
    <xf numFmtId="0" fontId="17" fillId="10" borderId="0" xfId="0" quotePrefix="1" applyFont="1" applyFill="1" applyAlignment="1">
      <alignment horizontal="left"/>
    </xf>
    <xf numFmtId="0" fontId="21" fillId="10" borderId="0" xfId="0" applyFont="1" applyFill="1" applyAlignment="1">
      <alignment horizontal="left"/>
    </xf>
    <xf numFmtId="0" fontId="21" fillId="10" borderId="0" xfId="0" applyFont="1" applyFill="1" applyAlignment="1">
      <alignment horizontal="center"/>
    </xf>
    <xf numFmtId="0" fontId="17" fillId="10" borderId="0" xfId="0" applyFont="1" applyFill="1" applyAlignment="1" applyProtection="1">
      <alignment horizontal="center"/>
      <protection locked="0"/>
    </xf>
    <xf numFmtId="0" fontId="7" fillId="7" borderId="0" xfId="0" applyFont="1" applyFill="1"/>
    <xf numFmtId="0" fontId="44" fillId="2" borderId="0" xfId="0" applyFont="1" applyFill="1"/>
    <xf numFmtId="0" fontId="44" fillId="0" borderId="0" xfId="0" applyFont="1"/>
    <xf numFmtId="0" fontId="14" fillId="7" borderId="0" xfId="0" applyFont="1" applyFill="1"/>
    <xf numFmtId="0" fontId="2" fillId="0" borderId="0" xfId="0" applyFont="1" applyAlignment="1">
      <alignment horizontal="center"/>
    </xf>
    <xf numFmtId="0" fontId="42" fillId="7" borderId="0" xfId="0" applyFont="1" applyFill="1" applyAlignment="1">
      <alignment horizontal="center"/>
    </xf>
    <xf numFmtId="9" fontId="38" fillId="3" borderId="0" xfId="0" applyNumberFormat="1" applyFont="1" applyFill="1" applyAlignment="1">
      <alignment horizontal="center" wrapText="1"/>
    </xf>
    <xf numFmtId="0" fontId="38" fillId="3" borderId="0" xfId="0" applyFont="1" applyFill="1" applyAlignment="1">
      <alignment horizontal="center"/>
    </xf>
    <xf numFmtId="0" fontId="37" fillId="7" borderId="0" xfId="0" applyFont="1" applyFill="1"/>
    <xf numFmtId="0" fontId="9" fillId="7" borderId="0" xfId="0" applyFont="1" applyFill="1" applyAlignment="1">
      <alignment horizontal="left"/>
    </xf>
    <xf numFmtId="0" fontId="46" fillId="2" borderId="0" xfId="0" applyFont="1" applyFill="1"/>
    <xf numFmtId="0" fontId="47" fillId="0" borderId="0" xfId="0" applyFont="1"/>
    <xf numFmtId="0" fontId="37" fillId="11" borderId="0" xfId="0" applyFont="1" applyFill="1"/>
    <xf numFmtId="0" fontId="9" fillId="11" borderId="0" xfId="0" applyFont="1" applyFill="1"/>
    <xf numFmtId="0" fontId="6" fillId="11" borderId="0" xfId="0" applyFont="1" applyFill="1"/>
    <xf numFmtId="0" fontId="9" fillId="11" borderId="0" xfId="0" applyFont="1" applyFill="1" applyAlignment="1">
      <alignment horizontal="left"/>
    </xf>
    <xf numFmtId="49" fontId="9" fillId="11" borderId="0" xfId="0" applyNumberFormat="1" applyFont="1" applyFill="1" applyAlignment="1">
      <alignment horizontal="left"/>
    </xf>
    <xf numFmtId="0" fontId="45" fillId="11" borderId="0" xfId="3" applyFill="1" applyBorder="1"/>
    <xf numFmtId="0" fontId="28" fillId="9" borderId="0" xfId="0" quotePrefix="1" applyFont="1" applyFill="1" applyAlignment="1">
      <alignment horizontal="left"/>
    </xf>
    <xf numFmtId="0" fontId="47" fillId="2" borderId="0" xfId="0" applyFont="1" applyFill="1"/>
    <xf numFmtId="0" fontId="9" fillId="2" borderId="0" xfId="0" applyFont="1" applyFill="1" applyAlignment="1">
      <alignment vertical="center" wrapText="1"/>
    </xf>
    <xf numFmtId="0" fontId="9" fillId="11" borderId="0" xfId="0" applyFont="1" applyFill="1" applyAlignment="1">
      <alignment vertical="center"/>
    </xf>
    <xf numFmtId="0" fontId="30" fillId="2" borderId="0" xfId="0" applyFont="1" applyFill="1"/>
    <xf numFmtId="0" fontId="37" fillId="5" borderId="0" xfId="0" applyFont="1" applyFill="1"/>
    <xf numFmtId="0" fontId="17" fillId="5" borderId="0" xfId="0" applyFont="1" applyFill="1"/>
    <xf numFmtId="0" fontId="9" fillId="5" borderId="0" xfId="0" applyFont="1" applyFill="1" applyAlignment="1">
      <alignment vertical="center"/>
    </xf>
    <xf numFmtId="0" fontId="20" fillId="5" borderId="0" xfId="0" applyFont="1" applyFill="1" applyAlignment="1">
      <alignment horizontal="left"/>
    </xf>
    <xf numFmtId="0" fontId="19" fillId="5" borderId="0" xfId="0" applyFont="1" applyFill="1" applyAlignment="1">
      <alignment horizontal="left"/>
    </xf>
    <xf numFmtId="0" fontId="20" fillId="12" borderId="0" xfId="0" applyFont="1" applyFill="1" applyAlignment="1">
      <alignment horizontal="left"/>
    </xf>
    <xf numFmtId="0" fontId="17" fillId="12" borderId="0" xfId="0" applyFont="1" applyFill="1" applyAlignment="1">
      <alignment horizontal="center"/>
    </xf>
    <xf numFmtId="0" fontId="21" fillId="12" borderId="0" xfId="0" applyFont="1" applyFill="1" applyAlignment="1">
      <alignment horizontal="center"/>
    </xf>
    <xf numFmtId="0" fontId="17" fillId="12" borderId="0" xfId="0" applyFont="1" applyFill="1" applyAlignment="1">
      <alignment horizontal="left"/>
    </xf>
    <xf numFmtId="1" fontId="17" fillId="12" borderId="0" xfId="0" applyNumberFormat="1" applyFont="1" applyFill="1" applyAlignment="1">
      <alignment horizontal="center"/>
    </xf>
    <xf numFmtId="0" fontId="21" fillId="12" borderId="0" xfId="0" applyFont="1" applyFill="1" applyAlignment="1">
      <alignment horizontal="left"/>
    </xf>
    <xf numFmtId="0" fontId="17" fillId="12" borderId="0" xfId="0" applyFont="1" applyFill="1" applyAlignment="1" applyProtection="1">
      <alignment horizontal="center"/>
      <protection locked="0"/>
    </xf>
    <xf numFmtId="0" fontId="49" fillId="2" borderId="0" xfId="0" quotePrefix="1" applyFont="1" applyFill="1"/>
    <xf numFmtId="1" fontId="51" fillId="10" borderId="0" xfId="0" applyNumberFormat="1" applyFont="1" applyFill="1" applyAlignment="1">
      <alignment horizontal="right"/>
    </xf>
    <xf numFmtId="1" fontId="51" fillId="12" borderId="0" xfId="0" applyNumberFormat="1" applyFont="1" applyFill="1" applyAlignment="1">
      <alignment horizontal="center"/>
    </xf>
    <xf numFmtId="1" fontId="50" fillId="9" borderId="0" xfId="0" quotePrefix="1" applyNumberFormat="1" applyFont="1" applyFill="1" applyAlignment="1">
      <alignment horizontal="center"/>
    </xf>
    <xf numFmtId="0" fontId="51" fillId="6" borderId="0" xfId="0" applyFont="1" applyFill="1" applyAlignment="1">
      <alignment horizontal="center"/>
    </xf>
    <xf numFmtId="0" fontId="14" fillId="5" borderId="0" xfId="0" applyFont="1" applyFill="1"/>
    <xf numFmtId="0" fontId="36" fillId="2" borderId="0" xfId="0" applyFont="1" applyFill="1"/>
    <xf numFmtId="0" fontId="9" fillId="7" borderId="0" xfId="0" applyFont="1" applyFill="1" applyAlignment="1">
      <alignment vertical="top" wrapText="1"/>
    </xf>
    <xf numFmtId="0" fontId="9" fillId="7" borderId="0" xfId="0" applyFont="1" applyFill="1" applyAlignment="1">
      <alignment vertical="center"/>
    </xf>
    <xf numFmtId="0" fontId="9" fillId="7" borderId="0" xfId="0" applyFont="1" applyFill="1" applyAlignment="1">
      <alignment vertical="top"/>
    </xf>
    <xf numFmtId="0" fontId="9" fillId="3" borderId="0" xfId="0" applyFont="1" applyFill="1"/>
    <xf numFmtId="0" fontId="17" fillId="2" borderId="0" xfId="0" applyFont="1" applyFill="1" applyAlignment="1">
      <alignment wrapText="1"/>
    </xf>
    <xf numFmtId="0" fontId="52" fillId="2" borderId="0" xfId="0" applyFont="1" applyFill="1"/>
    <xf numFmtId="0" fontId="52" fillId="2" borderId="0" xfId="0" applyFont="1" applyFill="1" applyAlignment="1">
      <alignment wrapText="1"/>
    </xf>
    <xf numFmtId="0" fontId="52" fillId="2" borderId="0" xfId="0" applyFont="1" applyFill="1" applyAlignment="1">
      <alignment vertical="center" wrapText="1"/>
    </xf>
    <xf numFmtId="0" fontId="53" fillId="2" borderId="0" xfId="0" applyFont="1" applyFill="1"/>
    <xf numFmtId="166" fontId="16" fillId="5" borderId="0" xfId="0" applyNumberFormat="1" applyFont="1" applyFill="1"/>
    <xf numFmtId="0" fontId="41" fillId="5" borderId="0" xfId="0" applyFont="1" applyFill="1" applyAlignment="1">
      <alignment horizontal="right" vertical="center"/>
    </xf>
    <xf numFmtId="168" fontId="16" fillId="5" borderId="0" xfId="0" quotePrefix="1" applyNumberFormat="1" applyFont="1" applyFill="1"/>
    <xf numFmtId="0" fontId="54" fillId="2" borderId="0" xfId="0" applyFont="1" applyFill="1"/>
    <xf numFmtId="3" fontId="16" fillId="5" borderId="0" xfId="0" quotePrefix="1" applyNumberFormat="1" applyFont="1" applyFill="1" applyAlignment="1">
      <alignment horizontal="right"/>
    </xf>
    <xf numFmtId="0" fontId="1" fillId="7" borderId="0" xfId="0" applyFont="1" applyFill="1"/>
    <xf numFmtId="9" fontId="1" fillId="0" borderId="0" xfId="1" applyFont="1" applyFill="1"/>
    <xf numFmtId="0" fontId="1" fillId="2" borderId="0" xfId="0" applyFont="1" applyFill="1"/>
    <xf numFmtId="0" fontId="1" fillId="8" borderId="0" xfId="0" applyFont="1" applyFill="1"/>
    <xf numFmtId="0" fontId="1" fillId="2" borderId="0" xfId="0" applyFont="1" applyFill="1" applyAlignment="1">
      <alignment vertical="center"/>
    </xf>
    <xf numFmtId="0" fontId="1" fillId="2" borderId="2" xfId="0" applyFont="1" applyFill="1" applyBorder="1"/>
    <xf numFmtId="0" fontId="1" fillId="2" borderId="3" xfId="0" applyFont="1" applyFill="1" applyBorder="1"/>
    <xf numFmtId="0" fontId="1" fillId="2" borderId="5" xfId="0" applyFont="1" applyFill="1" applyBorder="1"/>
    <xf numFmtId="0" fontId="1" fillId="2" borderId="4" xfId="0" applyFont="1" applyFill="1" applyBorder="1"/>
    <xf numFmtId="0" fontId="1" fillId="2" borderId="7" xfId="0" applyFont="1" applyFill="1" applyBorder="1"/>
    <xf numFmtId="0" fontId="1" fillId="2" borderId="0" xfId="0" applyFont="1" applyFill="1" applyAlignment="1">
      <alignment horizontal="center"/>
    </xf>
    <xf numFmtId="0" fontId="1" fillId="5" borderId="0" xfId="0" applyFont="1" applyFill="1"/>
    <xf numFmtId="18" fontId="1" fillId="2" borderId="0" xfId="0" applyNumberFormat="1" applyFont="1" applyFill="1"/>
    <xf numFmtId="0" fontId="1" fillId="0" borderId="0" xfId="0" applyFont="1"/>
    <xf numFmtId="0" fontId="1" fillId="7" borderId="0" xfId="0" applyFont="1" applyFill="1" applyAlignment="1">
      <alignment horizontal="center"/>
    </xf>
    <xf numFmtId="0" fontId="1" fillId="0" borderId="0" xfId="0" applyFont="1" applyAlignment="1">
      <alignment horizontal="center"/>
    </xf>
    <xf numFmtId="43" fontId="1" fillId="0" borderId="0" xfId="2" applyFont="1" applyFill="1" applyAlignment="1">
      <alignment horizontal="center"/>
    </xf>
    <xf numFmtId="9" fontId="1" fillId="0" borderId="0" xfId="0" applyNumberFormat="1" applyFont="1" applyAlignment="1">
      <alignment horizontal="center"/>
    </xf>
    <xf numFmtId="3" fontId="1" fillId="0" borderId="0" xfId="0" applyNumberFormat="1" applyFont="1" applyAlignment="1">
      <alignment horizontal="center"/>
    </xf>
    <xf numFmtId="171" fontId="9" fillId="11" borderId="0" xfId="0" applyNumberFormat="1" applyFont="1" applyFill="1" applyAlignment="1">
      <alignment horizontal="left"/>
    </xf>
    <xf numFmtId="0" fontId="54" fillId="2" borderId="0" xfId="0" applyFont="1" applyFill="1" applyAlignment="1">
      <alignment horizontal="left" indent="2"/>
    </xf>
    <xf numFmtId="0" fontId="55" fillId="5" borderId="0" xfId="0" applyFont="1" applyFill="1" applyAlignment="1">
      <alignment horizontal="left" vertical="center"/>
    </xf>
    <xf numFmtId="0" fontId="55" fillId="5" borderId="0" xfId="0" applyFont="1" applyFill="1"/>
    <xf numFmtId="0" fontId="56" fillId="2" borderId="0" xfId="0" quotePrefix="1" applyFont="1" applyFill="1"/>
    <xf numFmtId="0" fontId="57" fillId="2" borderId="0" xfId="0" applyFont="1" applyFill="1"/>
    <xf numFmtId="0" fontId="58" fillId="13" borderId="0" xfId="0" applyFont="1" applyFill="1" applyAlignment="1">
      <alignment horizontal="left"/>
    </xf>
    <xf numFmtId="0" fontId="48" fillId="13" borderId="0" xfId="0" applyFont="1" applyFill="1" applyAlignment="1">
      <alignment horizontal="left"/>
    </xf>
    <xf numFmtId="0" fontId="58" fillId="13" borderId="0" xfId="0" applyFont="1" applyFill="1" applyAlignment="1">
      <alignment horizontal="center"/>
    </xf>
    <xf numFmtId="0" fontId="17" fillId="13" borderId="0" xfId="0" applyFont="1" applyFill="1" applyAlignment="1">
      <alignment horizontal="center"/>
    </xf>
    <xf numFmtId="1" fontId="58" fillId="13" borderId="0" xfId="0" applyNumberFormat="1" applyFont="1" applyFill="1" applyAlignment="1">
      <alignment horizontal="center"/>
    </xf>
    <xf numFmtId="1" fontId="59" fillId="13" borderId="0" xfId="0" applyNumberFormat="1" applyFont="1" applyFill="1" applyAlignment="1">
      <alignment horizontal="center"/>
    </xf>
    <xf numFmtId="0" fontId="21" fillId="13" borderId="0" xfId="0" applyFont="1" applyFill="1" applyAlignment="1">
      <alignment horizontal="center"/>
    </xf>
    <xf numFmtId="1" fontId="48" fillId="13" borderId="0" xfId="0" applyNumberFormat="1" applyFont="1" applyFill="1" applyAlignment="1">
      <alignment horizontal="center"/>
    </xf>
    <xf numFmtId="0" fontId="17" fillId="13" borderId="0" xfId="0" applyFont="1" applyFill="1" applyAlignment="1" applyProtection="1">
      <alignment horizontal="center"/>
      <protection locked="0"/>
    </xf>
    <xf numFmtId="0" fontId="35" fillId="4" borderId="16" xfId="0" applyFont="1" applyFill="1" applyBorder="1" applyAlignment="1" applyProtection="1">
      <alignment horizontal="center" wrapText="1"/>
      <protection locked="0"/>
    </xf>
    <xf numFmtId="0" fontId="21" fillId="4" borderId="13" xfId="0" applyFont="1" applyFill="1" applyBorder="1" applyAlignment="1">
      <alignment horizontal="center"/>
    </xf>
    <xf numFmtId="0" fontId="21" fillId="4" borderId="0" xfId="0" applyFont="1" applyFill="1" applyAlignment="1">
      <alignment horizontal="center"/>
    </xf>
    <xf numFmtId="0" fontId="12" fillId="5" borderId="0" xfId="0" applyFont="1" applyFill="1" applyAlignment="1">
      <alignment vertical="top" wrapText="1"/>
    </xf>
    <xf numFmtId="0" fontId="0" fillId="0" borderId="0" xfId="0" applyAlignment="1">
      <alignment vertical="top" wrapText="1"/>
    </xf>
  </cellXfs>
  <cellStyles count="4">
    <cellStyle name="Comma" xfId="2" builtinId="3"/>
    <cellStyle name="Hyperlink" xfId="3" builtinId="8"/>
    <cellStyle name="Normal" xfId="0" builtinId="0"/>
    <cellStyle name="Percent" xfId="1" builtinId="5"/>
  </cellStyles>
  <dxfs count="10">
    <dxf>
      <font>
        <color rgb="FFCC0000"/>
        <name val="Cambria"/>
        <scheme val="none"/>
      </font>
      <fill>
        <patternFill>
          <bgColor rgb="FFC00000"/>
        </patternFill>
      </fill>
    </dxf>
    <dxf>
      <font>
        <color rgb="FFFF0000"/>
      </font>
    </dxf>
    <dxf>
      <font>
        <color rgb="FFFF0000"/>
      </font>
    </dxf>
    <dxf>
      <font>
        <color rgb="FF009900"/>
      </font>
    </dxf>
    <dxf>
      <font>
        <color rgb="FFFF0000"/>
      </font>
    </dxf>
    <dxf>
      <font>
        <color rgb="FFCC0000"/>
        <name val="Cambria"/>
        <scheme val="none"/>
      </font>
      <fill>
        <patternFill>
          <bgColor rgb="FFC00000"/>
        </patternFill>
      </fill>
    </dxf>
    <dxf>
      <font>
        <color rgb="FFFF0000"/>
      </font>
    </dxf>
    <dxf>
      <font>
        <color rgb="FFFF0000"/>
      </font>
    </dxf>
    <dxf>
      <font>
        <color rgb="FF009900"/>
      </font>
    </dxf>
    <dxf>
      <font>
        <color rgb="FFFF0000"/>
      </font>
    </dxf>
  </dxfs>
  <tableStyles count="0" defaultTableStyle="TableStyleMedium2" defaultPivotStyle="PivotStyleLight16"/>
  <colors>
    <mruColors>
      <color rgb="FFB26344"/>
      <color rgb="FFB64340"/>
      <color rgb="FFE29E39"/>
      <color rgb="FF00FF00"/>
      <color rgb="FFFFCC66"/>
      <color rgb="FFFF5050"/>
      <color rgb="FFFFD100"/>
      <color rgb="FF00A9E0"/>
      <color rgb="FF898D8D"/>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9</xdr:col>
      <xdr:colOff>1104900</xdr:colOff>
      <xdr:row>0</xdr:row>
      <xdr:rowOff>0</xdr:rowOff>
    </xdr:from>
    <xdr:to>
      <xdr:col>12</xdr:col>
      <xdr:colOff>68792</xdr:colOff>
      <xdr:row>3</xdr:row>
      <xdr:rowOff>230768</xdr:rowOff>
    </xdr:to>
    <xdr:pic>
      <xdr:nvPicPr>
        <xdr:cNvPr id="3" name="Picture 2">
          <a:extLst>
            <a:ext uri="{FF2B5EF4-FFF2-40B4-BE49-F238E27FC236}">
              <a16:creationId xmlns:a16="http://schemas.microsoft.com/office/drawing/2014/main" id="{CCDBF118-A6CA-445E-AA4A-675262104A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50300" y="0"/>
          <a:ext cx="2999317" cy="1056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79375</xdr:colOff>
      <xdr:row>23</xdr:row>
      <xdr:rowOff>245483</xdr:rowOff>
    </xdr:from>
    <xdr:to>
      <xdr:col>6</xdr:col>
      <xdr:colOff>1539876</xdr:colOff>
      <xdr:row>26</xdr:row>
      <xdr:rowOff>127000</xdr:rowOff>
    </xdr:to>
    <xdr:sp macro="" textlink="">
      <xdr:nvSpPr>
        <xdr:cNvPr id="5" name="Round Diagonal Corner Rectangle 4">
          <a:extLst>
            <a:ext uri="{FF2B5EF4-FFF2-40B4-BE49-F238E27FC236}">
              <a16:creationId xmlns:a16="http://schemas.microsoft.com/office/drawing/2014/main" id="{00000000-0008-0000-0200-000005000000}"/>
            </a:ext>
          </a:extLst>
        </xdr:cNvPr>
        <xdr:cNvSpPr/>
      </xdr:nvSpPr>
      <xdr:spPr>
        <a:xfrm>
          <a:off x="11922125" y="5007983"/>
          <a:ext cx="1587501" cy="802267"/>
        </a:xfrm>
        <a:prstGeom prst="round2DiagRect">
          <a:avLst/>
        </a:prstGeom>
        <a:gradFill>
          <a:gsLst>
            <a:gs pos="0">
              <a:srgbClr val="FFD100"/>
            </a:gs>
            <a:gs pos="100000">
              <a:schemeClr val="bg1"/>
            </a:gs>
          </a:gsLst>
        </a:gradFill>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lnSpc>
              <a:spcPts val="1200"/>
            </a:lnSpc>
          </a:pPr>
          <a:r>
            <a:rPr lang="en-NZ" sz="1200" b="1" baseline="0">
              <a:solidFill>
                <a:sysClr val="windowText" lastClr="000000"/>
              </a:solidFill>
              <a:latin typeface="+mn-lt"/>
              <a:ea typeface="+mn-ea"/>
              <a:cs typeface="+mn-cs"/>
            </a:rPr>
            <a:t>3. Enter the number of Recycling bins the complex </a:t>
          </a:r>
          <a:r>
            <a:rPr lang="en-NZ" sz="1200" b="1" baseline="0">
              <a:solidFill>
                <a:sysClr val="windowText" lastClr="000000"/>
              </a:solidFill>
            </a:rPr>
            <a:t>requires. </a:t>
          </a:r>
          <a:endParaRPr lang="en-NZ" sz="1200" b="1">
            <a:solidFill>
              <a:sysClr val="windowText" lastClr="000000"/>
            </a:solidFill>
          </a:endParaRPr>
        </a:p>
      </xdr:txBody>
    </xdr:sp>
    <xdr:clientData/>
  </xdr:twoCellAnchor>
  <xdr:twoCellAnchor>
    <xdr:from>
      <xdr:col>12</xdr:col>
      <xdr:colOff>79376</xdr:colOff>
      <xdr:row>23</xdr:row>
      <xdr:rowOff>245483</xdr:rowOff>
    </xdr:from>
    <xdr:to>
      <xdr:col>13</xdr:col>
      <xdr:colOff>1539876</xdr:colOff>
      <xdr:row>26</xdr:row>
      <xdr:rowOff>127001</xdr:rowOff>
    </xdr:to>
    <xdr:sp macro="" textlink="">
      <xdr:nvSpPr>
        <xdr:cNvPr id="6" name="Round Diagonal Corner Rectangle 5">
          <a:extLst>
            <a:ext uri="{FF2B5EF4-FFF2-40B4-BE49-F238E27FC236}">
              <a16:creationId xmlns:a16="http://schemas.microsoft.com/office/drawing/2014/main" id="{00000000-0008-0000-0200-000006000000}"/>
            </a:ext>
          </a:extLst>
        </xdr:cNvPr>
        <xdr:cNvSpPr/>
      </xdr:nvSpPr>
      <xdr:spPr>
        <a:xfrm>
          <a:off x="18621376" y="5007983"/>
          <a:ext cx="1587500" cy="802268"/>
        </a:xfrm>
        <a:prstGeom prst="round2DiagRect">
          <a:avLst/>
        </a:prstGeom>
        <a:gradFill>
          <a:gsLst>
            <a:gs pos="0">
              <a:srgbClr val="FF7C80"/>
            </a:gs>
            <a:gs pos="100000">
              <a:schemeClr val="bg1"/>
            </a:gs>
          </a:gsLst>
        </a:gradFill>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NZ" sz="1200" b="1" baseline="0">
              <a:solidFill>
                <a:sysClr val="windowText" lastClr="000000"/>
              </a:solidFill>
              <a:latin typeface="+mn-lt"/>
              <a:ea typeface="+mn-ea"/>
              <a:cs typeface="+mn-cs"/>
            </a:rPr>
            <a:t>4. Enter the number of Refuse bins the complex requires. </a:t>
          </a:r>
        </a:p>
      </xdr:txBody>
    </xdr:sp>
    <xdr:clientData/>
  </xdr:twoCellAnchor>
  <xdr:twoCellAnchor>
    <xdr:from>
      <xdr:col>6</xdr:col>
      <xdr:colOff>650875</xdr:colOff>
      <xdr:row>28</xdr:row>
      <xdr:rowOff>0</xdr:rowOff>
    </xdr:from>
    <xdr:to>
      <xdr:col>6</xdr:col>
      <xdr:colOff>952500</xdr:colOff>
      <xdr:row>28</xdr:row>
      <xdr:rowOff>31750</xdr:rowOff>
    </xdr:to>
    <xdr:sp macro="" textlink="">
      <xdr:nvSpPr>
        <xdr:cNvPr id="12" name="Down Arrow 11">
          <a:extLst>
            <a:ext uri="{FF2B5EF4-FFF2-40B4-BE49-F238E27FC236}">
              <a16:creationId xmlns:a16="http://schemas.microsoft.com/office/drawing/2014/main" id="{00000000-0008-0000-0200-00000C000000}"/>
            </a:ext>
          </a:extLst>
        </xdr:cNvPr>
        <xdr:cNvSpPr/>
      </xdr:nvSpPr>
      <xdr:spPr>
        <a:xfrm>
          <a:off x="12620625" y="5016500"/>
          <a:ext cx="301625" cy="349250"/>
        </a:xfrm>
        <a:prstGeom prst="downArrow">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NZ" sz="1100"/>
        </a:p>
      </xdr:txBody>
    </xdr:sp>
    <xdr:clientData/>
  </xdr:twoCellAnchor>
  <xdr:twoCellAnchor>
    <xdr:from>
      <xdr:col>13</xdr:col>
      <xdr:colOff>628650</xdr:colOff>
      <xdr:row>28</xdr:row>
      <xdr:rowOff>0</xdr:rowOff>
    </xdr:from>
    <xdr:to>
      <xdr:col>13</xdr:col>
      <xdr:colOff>930275</xdr:colOff>
      <xdr:row>28</xdr:row>
      <xdr:rowOff>25400</xdr:rowOff>
    </xdr:to>
    <xdr:sp macro="" textlink="">
      <xdr:nvSpPr>
        <xdr:cNvPr id="13" name="Down Arrow 12">
          <a:extLst>
            <a:ext uri="{FF2B5EF4-FFF2-40B4-BE49-F238E27FC236}">
              <a16:creationId xmlns:a16="http://schemas.microsoft.com/office/drawing/2014/main" id="{00000000-0008-0000-0200-00000D000000}"/>
            </a:ext>
          </a:extLst>
        </xdr:cNvPr>
        <xdr:cNvSpPr/>
      </xdr:nvSpPr>
      <xdr:spPr>
        <a:xfrm>
          <a:off x="19297650" y="5010150"/>
          <a:ext cx="301625" cy="349250"/>
        </a:xfrm>
        <a:prstGeom prst="down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NZ" sz="1100"/>
        </a:p>
      </xdr:txBody>
    </xdr:sp>
    <xdr:clientData/>
  </xdr:twoCellAnchor>
  <xdr:twoCellAnchor>
    <xdr:from>
      <xdr:col>6</xdr:col>
      <xdr:colOff>650875</xdr:colOff>
      <xdr:row>26</xdr:row>
      <xdr:rowOff>47625</xdr:rowOff>
    </xdr:from>
    <xdr:to>
      <xdr:col>6</xdr:col>
      <xdr:colOff>952500</xdr:colOff>
      <xdr:row>28</xdr:row>
      <xdr:rowOff>15875</xdr:rowOff>
    </xdr:to>
    <xdr:sp macro="" textlink="">
      <xdr:nvSpPr>
        <xdr:cNvPr id="16" name="Down Arrow 11">
          <a:extLst>
            <a:ext uri="{FF2B5EF4-FFF2-40B4-BE49-F238E27FC236}">
              <a16:creationId xmlns:a16="http://schemas.microsoft.com/office/drawing/2014/main" id="{00000000-0008-0000-0200-000010000000}"/>
            </a:ext>
          </a:extLst>
        </xdr:cNvPr>
        <xdr:cNvSpPr/>
      </xdr:nvSpPr>
      <xdr:spPr>
        <a:xfrm>
          <a:off x="12620625" y="5730875"/>
          <a:ext cx="301625" cy="349250"/>
        </a:xfrm>
        <a:prstGeom prst="downArrow">
          <a:avLst/>
        </a:prstGeom>
        <a:gradFill>
          <a:gsLst>
            <a:gs pos="0">
              <a:srgbClr val="FFD100"/>
            </a:gs>
            <a:gs pos="100000">
              <a:schemeClr val="bg1"/>
            </a:gs>
          </a:gsLst>
        </a:gradFill>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NZ" sz="1100"/>
        </a:p>
      </xdr:txBody>
    </xdr:sp>
    <xdr:clientData/>
  </xdr:twoCellAnchor>
  <xdr:twoCellAnchor>
    <xdr:from>
      <xdr:col>13</xdr:col>
      <xdr:colOff>628650</xdr:colOff>
      <xdr:row>26</xdr:row>
      <xdr:rowOff>41275</xdr:rowOff>
    </xdr:from>
    <xdr:to>
      <xdr:col>13</xdr:col>
      <xdr:colOff>930275</xdr:colOff>
      <xdr:row>28</xdr:row>
      <xdr:rowOff>9525</xdr:rowOff>
    </xdr:to>
    <xdr:sp macro="" textlink="">
      <xdr:nvSpPr>
        <xdr:cNvPr id="17" name="Down Arrow 12">
          <a:extLst>
            <a:ext uri="{FF2B5EF4-FFF2-40B4-BE49-F238E27FC236}">
              <a16:creationId xmlns:a16="http://schemas.microsoft.com/office/drawing/2014/main" id="{00000000-0008-0000-0200-000011000000}"/>
            </a:ext>
          </a:extLst>
        </xdr:cNvPr>
        <xdr:cNvSpPr/>
      </xdr:nvSpPr>
      <xdr:spPr>
        <a:xfrm>
          <a:off x="19297650" y="5724525"/>
          <a:ext cx="301625" cy="349250"/>
        </a:xfrm>
        <a:prstGeom prst="downArrow">
          <a:avLst/>
        </a:prstGeom>
        <a:gradFill>
          <a:gsLst>
            <a:gs pos="0">
              <a:srgbClr val="FF7C80"/>
            </a:gs>
            <a:gs pos="100000">
              <a:schemeClr val="accent2">
                <a:tint val="15000"/>
                <a:satMod val="350000"/>
              </a:schemeClr>
            </a:gs>
          </a:gsLst>
        </a:gra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NZ" sz="1100"/>
        </a:p>
      </xdr:txBody>
    </xdr:sp>
    <xdr:clientData/>
  </xdr:twoCellAnchor>
  <xdr:twoCellAnchor>
    <xdr:from>
      <xdr:col>6</xdr:col>
      <xdr:colOff>259773</xdr:colOff>
      <xdr:row>13</xdr:row>
      <xdr:rowOff>0</xdr:rowOff>
    </xdr:from>
    <xdr:to>
      <xdr:col>9</xdr:col>
      <xdr:colOff>272142</xdr:colOff>
      <xdr:row>14</xdr:row>
      <xdr:rowOff>244927</xdr:rowOff>
    </xdr:to>
    <xdr:sp macro="" textlink="">
      <xdr:nvSpPr>
        <xdr:cNvPr id="18" name="Round Diagonal Corner Rectangle 3">
          <a:extLst>
            <a:ext uri="{FF2B5EF4-FFF2-40B4-BE49-F238E27FC236}">
              <a16:creationId xmlns:a16="http://schemas.microsoft.com/office/drawing/2014/main" id="{00000000-0008-0000-0200-000012000000}"/>
            </a:ext>
          </a:extLst>
        </xdr:cNvPr>
        <xdr:cNvSpPr/>
      </xdr:nvSpPr>
      <xdr:spPr>
        <a:xfrm>
          <a:off x="6205682" y="2568864"/>
          <a:ext cx="2076119" cy="894358"/>
        </a:xfrm>
        <a:prstGeom prst="round2DiagRect">
          <a:avLst/>
        </a:prstGeom>
        <a:gradFill>
          <a:gsLst>
            <a:gs pos="0">
              <a:schemeClr val="accent1">
                <a:lumMod val="50000"/>
              </a:schemeClr>
            </a:gs>
            <a:gs pos="100000">
              <a:schemeClr val="bg1"/>
            </a:gs>
          </a:gsLst>
        </a:gradFill>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NZ" sz="1200" b="1">
              <a:solidFill>
                <a:sysClr val="windowText" lastClr="000000"/>
              </a:solidFill>
            </a:rPr>
            <a:t>1. Enter the number of units broken down by quantity of bedrooms.</a:t>
          </a:r>
        </a:p>
      </xdr:txBody>
    </xdr:sp>
    <xdr:clientData/>
  </xdr:twoCellAnchor>
  <xdr:twoCellAnchor>
    <xdr:from>
      <xdr:col>6</xdr:col>
      <xdr:colOff>630464</xdr:colOff>
      <xdr:row>14</xdr:row>
      <xdr:rowOff>185970</xdr:rowOff>
    </xdr:from>
    <xdr:to>
      <xdr:col>6</xdr:col>
      <xdr:colOff>1034138</xdr:colOff>
      <xdr:row>16</xdr:row>
      <xdr:rowOff>13606</xdr:rowOff>
    </xdr:to>
    <xdr:sp macro="" textlink="">
      <xdr:nvSpPr>
        <xdr:cNvPr id="19" name="Down Arrow 2">
          <a:extLst>
            <a:ext uri="{FF2B5EF4-FFF2-40B4-BE49-F238E27FC236}">
              <a16:creationId xmlns:a16="http://schemas.microsoft.com/office/drawing/2014/main" id="{00000000-0008-0000-0200-000013000000}"/>
            </a:ext>
          </a:extLst>
        </xdr:cNvPr>
        <xdr:cNvSpPr/>
      </xdr:nvSpPr>
      <xdr:spPr>
        <a:xfrm rot="10800000" flipV="1">
          <a:off x="5896428" y="1220113"/>
          <a:ext cx="403674" cy="385529"/>
        </a:xfrm>
        <a:prstGeom prst="downArrow">
          <a:avLst/>
        </a:prstGeom>
        <a:gradFill>
          <a:gsLst>
            <a:gs pos="0">
              <a:schemeClr val="accent1">
                <a:lumMod val="50000"/>
              </a:schemeClr>
            </a:gs>
            <a:gs pos="100000">
              <a:schemeClr val="bg1"/>
            </a:gs>
          </a:gsLst>
        </a:gradFill>
        <a:ln>
          <a:solidFill>
            <a:schemeClr val="tx2">
              <a:lumMod val="50000"/>
            </a:schemeClr>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NZ" sz="1100"/>
        </a:p>
      </xdr:txBody>
    </xdr:sp>
    <xdr:clientData/>
  </xdr:twoCellAnchor>
  <xdr:twoCellAnchor>
    <xdr:from>
      <xdr:col>5</xdr:col>
      <xdr:colOff>79376</xdr:colOff>
      <xdr:row>44</xdr:row>
      <xdr:rowOff>245482</xdr:rowOff>
    </xdr:from>
    <xdr:to>
      <xdr:col>6</xdr:col>
      <xdr:colOff>1539876</xdr:colOff>
      <xdr:row>48</xdr:row>
      <xdr:rowOff>28863</xdr:rowOff>
    </xdr:to>
    <xdr:sp macro="" textlink="">
      <xdr:nvSpPr>
        <xdr:cNvPr id="20" name="Round Diagonal Corner Rectangle 5">
          <a:extLst>
            <a:ext uri="{FF2B5EF4-FFF2-40B4-BE49-F238E27FC236}">
              <a16:creationId xmlns:a16="http://schemas.microsoft.com/office/drawing/2014/main" id="{874FC28C-49D0-4B6C-9DC9-CFDD7F5FAED9}"/>
            </a:ext>
          </a:extLst>
        </xdr:cNvPr>
        <xdr:cNvSpPr/>
      </xdr:nvSpPr>
      <xdr:spPr>
        <a:xfrm>
          <a:off x="5909831" y="9409687"/>
          <a:ext cx="1590386" cy="851335"/>
        </a:xfrm>
        <a:prstGeom prst="round2DiagRect">
          <a:avLst/>
        </a:prstGeom>
        <a:gradFill>
          <a:gsLst>
            <a:gs pos="0">
              <a:srgbClr val="FF7C80"/>
            </a:gs>
            <a:gs pos="100000">
              <a:schemeClr val="bg1"/>
            </a:gs>
          </a:gsLst>
        </a:gradFill>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NZ" sz="1200" b="1" baseline="0">
              <a:solidFill>
                <a:sysClr val="windowText" lastClr="000000"/>
              </a:solidFill>
              <a:latin typeface="+mn-lt"/>
              <a:ea typeface="+mn-ea"/>
              <a:cs typeface="+mn-cs"/>
            </a:rPr>
            <a:t>4. Enter the number of Green glass bins the complex requires. </a:t>
          </a:r>
        </a:p>
      </xdr:txBody>
    </xdr:sp>
    <xdr:clientData/>
  </xdr:twoCellAnchor>
  <xdr:twoCellAnchor>
    <xdr:from>
      <xdr:col>6</xdr:col>
      <xdr:colOff>628650</xdr:colOff>
      <xdr:row>49</xdr:row>
      <xdr:rowOff>0</xdr:rowOff>
    </xdr:from>
    <xdr:to>
      <xdr:col>6</xdr:col>
      <xdr:colOff>930275</xdr:colOff>
      <xdr:row>49</xdr:row>
      <xdr:rowOff>25400</xdr:rowOff>
    </xdr:to>
    <xdr:sp macro="" textlink="">
      <xdr:nvSpPr>
        <xdr:cNvPr id="21" name="Down Arrow 12">
          <a:extLst>
            <a:ext uri="{FF2B5EF4-FFF2-40B4-BE49-F238E27FC236}">
              <a16:creationId xmlns:a16="http://schemas.microsoft.com/office/drawing/2014/main" id="{D42D2C63-B5BE-49AD-AC05-6E4FDDEA34FE}"/>
            </a:ext>
          </a:extLst>
        </xdr:cNvPr>
        <xdr:cNvSpPr/>
      </xdr:nvSpPr>
      <xdr:spPr>
        <a:xfrm>
          <a:off x="19297650" y="5461000"/>
          <a:ext cx="301625" cy="25400"/>
        </a:xfrm>
        <a:prstGeom prst="down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NZ" sz="1100"/>
        </a:p>
      </xdr:txBody>
    </xdr:sp>
    <xdr:clientData/>
  </xdr:twoCellAnchor>
  <xdr:twoCellAnchor>
    <xdr:from>
      <xdr:col>6</xdr:col>
      <xdr:colOff>628650</xdr:colOff>
      <xdr:row>47</xdr:row>
      <xdr:rowOff>41275</xdr:rowOff>
    </xdr:from>
    <xdr:to>
      <xdr:col>6</xdr:col>
      <xdr:colOff>930275</xdr:colOff>
      <xdr:row>49</xdr:row>
      <xdr:rowOff>9525</xdr:rowOff>
    </xdr:to>
    <xdr:sp macro="" textlink="">
      <xdr:nvSpPr>
        <xdr:cNvPr id="22" name="Down Arrow 12">
          <a:extLst>
            <a:ext uri="{FF2B5EF4-FFF2-40B4-BE49-F238E27FC236}">
              <a16:creationId xmlns:a16="http://schemas.microsoft.com/office/drawing/2014/main" id="{02BA9DE7-B307-4584-8131-B85A3DBE790A}"/>
            </a:ext>
          </a:extLst>
        </xdr:cNvPr>
        <xdr:cNvSpPr/>
      </xdr:nvSpPr>
      <xdr:spPr>
        <a:xfrm>
          <a:off x="19297650" y="5121275"/>
          <a:ext cx="301625" cy="349250"/>
        </a:xfrm>
        <a:prstGeom prst="downArrow">
          <a:avLst/>
        </a:prstGeom>
        <a:gradFill>
          <a:gsLst>
            <a:gs pos="0">
              <a:srgbClr val="FF7C80"/>
            </a:gs>
            <a:gs pos="100000">
              <a:schemeClr val="accent2">
                <a:tint val="15000"/>
                <a:satMod val="350000"/>
              </a:schemeClr>
            </a:gs>
          </a:gsLst>
        </a:gra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NZ" sz="1100"/>
        </a:p>
      </xdr:txBody>
    </xdr:sp>
    <xdr:clientData/>
  </xdr:twoCellAnchor>
  <xdr:twoCellAnchor>
    <xdr:from>
      <xdr:col>12</xdr:col>
      <xdr:colOff>79376</xdr:colOff>
      <xdr:row>44</xdr:row>
      <xdr:rowOff>245483</xdr:rowOff>
    </xdr:from>
    <xdr:to>
      <xdr:col>13</xdr:col>
      <xdr:colOff>1539876</xdr:colOff>
      <xdr:row>48</xdr:row>
      <xdr:rowOff>57727</xdr:rowOff>
    </xdr:to>
    <xdr:sp macro="" textlink="">
      <xdr:nvSpPr>
        <xdr:cNvPr id="23" name="Round Diagonal Corner Rectangle 5">
          <a:extLst>
            <a:ext uri="{FF2B5EF4-FFF2-40B4-BE49-F238E27FC236}">
              <a16:creationId xmlns:a16="http://schemas.microsoft.com/office/drawing/2014/main" id="{D6C6313F-D646-4CC8-80F8-C54B12B5E99E}"/>
            </a:ext>
          </a:extLst>
        </xdr:cNvPr>
        <xdr:cNvSpPr/>
      </xdr:nvSpPr>
      <xdr:spPr>
        <a:xfrm>
          <a:off x="12620626" y="9409688"/>
          <a:ext cx="1590386" cy="880198"/>
        </a:xfrm>
        <a:prstGeom prst="round2DiagRect">
          <a:avLst/>
        </a:prstGeom>
        <a:gradFill>
          <a:gsLst>
            <a:gs pos="0">
              <a:srgbClr val="FF7C80"/>
            </a:gs>
            <a:gs pos="100000">
              <a:schemeClr val="bg1"/>
            </a:gs>
          </a:gsLst>
        </a:gradFill>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NZ" sz="1200" b="1" baseline="0">
              <a:solidFill>
                <a:sysClr val="windowText" lastClr="000000"/>
              </a:solidFill>
              <a:latin typeface="+mn-lt"/>
              <a:ea typeface="+mn-ea"/>
              <a:cs typeface="+mn-cs"/>
            </a:rPr>
            <a:t>4. Enter the number of Clear glass bins the complex requires. </a:t>
          </a:r>
        </a:p>
      </xdr:txBody>
    </xdr:sp>
    <xdr:clientData/>
  </xdr:twoCellAnchor>
  <xdr:twoCellAnchor>
    <xdr:from>
      <xdr:col>13</xdr:col>
      <xdr:colOff>628650</xdr:colOff>
      <xdr:row>49</xdr:row>
      <xdr:rowOff>0</xdr:rowOff>
    </xdr:from>
    <xdr:to>
      <xdr:col>13</xdr:col>
      <xdr:colOff>930275</xdr:colOff>
      <xdr:row>49</xdr:row>
      <xdr:rowOff>25400</xdr:rowOff>
    </xdr:to>
    <xdr:sp macro="" textlink="">
      <xdr:nvSpPr>
        <xdr:cNvPr id="24" name="Down Arrow 12">
          <a:extLst>
            <a:ext uri="{FF2B5EF4-FFF2-40B4-BE49-F238E27FC236}">
              <a16:creationId xmlns:a16="http://schemas.microsoft.com/office/drawing/2014/main" id="{73836817-6108-4BAE-89E2-48B0D3550F7C}"/>
            </a:ext>
          </a:extLst>
        </xdr:cNvPr>
        <xdr:cNvSpPr/>
      </xdr:nvSpPr>
      <xdr:spPr>
        <a:xfrm>
          <a:off x="26362025" y="5461000"/>
          <a:ext cx="301625" cy="25400"/>
        </a:xfrm>
        <a:prstGeom prst="down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NZ" sz="1100"/>
        </a:p>
      </xdr:txBody>
    </xdr:sp>
    <xdr:clientData/>
  </xdr:twoCellAnchor>
  <xdr:twoCellAnchor>
    <xdr:from>
      <xdr:col>13</xdr:col>
      <xdr:colOff>628650</xdr:colOff>
      <xdr:row>47</xdr:row>
      <xdr:rowOff>41275</xdr:rowOff>
    </xdr:from>
    <xdr:to>
      <xdr:col>13</xdr:col>
      <xdr:colOff>930275</xdr:colOff>
      <xdr:row>49</xdr:row>
      <xdr:rowOff>9525</xdr:rowOff>
    </xdr:to>
    <xdr:sp macro="" textlink="">
      <xdr:nvSpPr>
        <xdr:cNvPr id="25" name="Down Arrow 12">
          <a:extLst>
            <a:ext uri="{FF2B5EF4-FFF2-40B4-BE49-F238E27FC236}">
              <a16:creationId xmlns:a16="http://schemas.microsoft.com/office/drawing/2014/main" id="{597AADD3-8C94-4A53-9142-B31BAB71E2A8}"/>
            </a:ext>
          </a:extLst>
        </xdr:cNvPr>
        <xdr:cNvSpPr/>
      </xdr:nvSpPr>
      <xdr:spPr>
        <a:xfrm>
          <a:off x="26362025" y="5121275"/>
          <a:ext cx="301625" cy="349250"/>
        </a:xfrm>
        <a:prstGeom prst="downArrow">
          <a:avLst/>
        </a:prstGeom>
        <a:gradFill>
          <a:gsLst>
            <a:gs pos="0">
              <a:srgbClr val="FF7C80"/>
            </a:gs>
            <a:gs pos="100000">
              <a:schemeClr val="accent2">
                <a:tint val="15000"/>
                <a:satMod val="350000"/>
              </a:schemeClr>
            </a:gs>
          </a:gsLst>
        </a:gra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NZ" sz="1100"/>
        </a:p>
      </xdr:txBody>
    </xdr:sp>
    <xdr:clientData/>
  </xdr:twoCellAnchor>
  <xdr:twoCellAnchor>
    <xdr:from>
      <xdr:col>19</xdr:col>
      <xdr:colOff>79376</xdr:colOff>
      <xdr:row>44</xdr:row>
      <xdr:rowOff>245483</xdr:rowOff>
    </xdr:from>
    <xdr:to>
      <xdr:col>20</xdr:col>
      <xdr:colOff>1539876</xdr:colOff>
      <xdr:row>48</xdr:row>
      <xdr:rowOff>57727</xdr:rowOff>
    </xdr:to>
    <xdr:sp macro="" textlink="">
      <xdr:nvSpPr>
        <xdr:cNvPr id="26" name="Round Diagonal Corner Rectangle 5">
          <a:extLst>
            <a:ext uri="{FF2B5EF4-FFF2-40B4-BE49-F238E27FC236}">
              <a16:creationId xmlns:a16="http://schemas.microsoft.com/office/drawing/2014/main" id="{768D297B-079A-41E4-AC20-CE1FBCA02E36}"/>
            </a:ext>
          </a:extLst>
        </xdr:cNvPr>
        <xdr:cNvSpPr/>
      </xdr:nvSpPr>
      <xdr:spPr>
        <a:xfrm>
          <a:off x="19446876" y="9409688"/>
          <a:ext cx="1590386" cy="880198"/>
        </a:xfrm>
        <a:prstGeom prst="round2DiagRect">
          <a:avLst/>
        </a:prstGeom>
        <a:gradFill>
          <a:gsLst>
            <a:gs pos="0">
              <a:srgbClr val="FF7C80"/>
            </a:gs>
            <a:gs pos="100000">
              <a:schemeClr val="bg1"/>
            </a:gs>
          </a:gsLst>
        </a:gradFill>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NZ" sz="1200" b="1" baseline="0">
              <a:solidFill>
                <a:sysClr val="windowText" lastClr="000000"/>
              </a:solidFill>
              <a:latin typeface="+mn-lt"/>
              <a:ea typeface="+mn-ea"/>
              <a:cs typeface="+mn-cs"/>
            </a:rPr>
            <a:t>4. Enter the number of Brown Glass bins the complex requires. </a:t>
          </a:r>
        </a:p>
      </xdr:txBody>
    </xdr:sp>
    <xdr:clientData/>
  </xdr:twoCellAnchor>
  <xdr:twoCellAnchor>
    <xdr:from>
      <xdr:col>20</xdr:col>
      <xdr:colOff>628650</xdr:colOff>
      <xdr:row>49</xdr:row>
      <xdr:rowOff>0</xdr:rowOff>
    </xdr:from>
    <xdr:to>
      <xdr:col>20</xdr:col>
      <xdr:colOff>930275</xdr:colOff>
      <xdr:row>49</xdr:row>
      <xdr:rowOff>25400</xdr:rowOff>
    </xdr:to>
    <xdr:sp macro="" textlink="">
      <xdr:nvSpPr>
        <xdr:cNvPr id="27" name="Down Arrow 12">
          <a:extLst>
            <a:ext uri="{FF2B5EF4-FFF2-40B4-BE49-F238E27FC236}">
              <a16:creationId xmlns:a16="http://schemas.microsoft.com/office/drawing/2014/main" id="{5226BC59-C471-4612-868E-D4F1B927B05E}"/>
            </a:ext>
          </a:extLst>
        </xdr:cNvPr>
        <xdr:cNvSpPr/>
      </xdr:nvSpPr>
      <xdr:spPr>
        <a:xfrm>
          <a:off x="33267650" y="5461000"/>
          <a:ext cx="301625" cy="25400"/>
        </a:xfrm>
        <a:prstGeom prst="down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NZ" sz="1100"/>
        </a:p>
      </xdr:txBody>
    </xdr:sp>
    <xdr:clientData/>
  </xdr:twoCellAnchor>
  <xdr:twoCellAnchor>
    <xdr:from>
      <xdr:col>20</xdr:col>
      <xdr:colOff>628650</xdr:colOff>
      <xdr:row>47</xdr:row>
      <xdr:rowOff>41275</xdr:rowOff>
    </xdr:from>
    <xdr:to>
      <xdr:col>20</xdr:col>
      <xdr:colOff>930275</xdr:colOff>
      <xdr:row>49</xdr:row>
      <xdr:rowOff>9525</xdr:rowOff>
    </xdr:to>
    <xdr:sp macro="" textlink="">
      <xdr:nvSpPr>
        <xdr:cNvPr id="28" name="Down Arrow 12">
          <a:extLst>
            <a:ext uri="{FF2B5EF4-FFF2-40B4-BE49-F238E27FC236}">
              <a16:creationId xmlns:a16="http://schemas.microsoft.com/office/drawing/2014/main" id="{90034CDF-8397-4187-9193-14CE25D73BFB}"/>
            </a:ext>
          </a:extLst>
        </xdr:cNvPr>
        <xdr:cNvSpPr/>
      </xdr:nvSpPr>
      <xdr:spPr>
        <a:xfrm>
          <a:off x="33267650" y="5121275"/>
          <a:ext cx="301625" cy="349250"/>
        </a:xfrm>
        <a:prstGeom prst="downArrow">
          <a:avLst/>
        </a:prstGeom>
        <a:gradFill>
          <a:gsLst>
            <a:gs pos="0">
              <a:srgbClr val="FF7C80"/>
            </a:gs>
            <a:gs pos="100000">
              <a:schemeClr val="accent2">
                <a:tint val="15000"/>
                <a:satMod val="350000"/>
              </a:schemeClr>
            </a:gs>
          </a:gsLst>
        </a:gra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NZ" sz="1100"/>
        </a:p>
      </xdr:txBody>
    </xdr:sp>
    <xdr:clientData/>
  </xdr:twoCellAnchor>
  <xdr:twoCellAnchor editAs="oneCell">
    <xdr:from>
      <xdr:col>16</xdr:col>
      <xdr:colOff>125077</xdr:colOff>
      <xdr:row>0</xdr:row>
      <xdr:rowOff>0</xdr:rowOff>
    </xdr:from>
    <xdr:to>
      <xdr:col>18</xdr:col>
      <xdr:colOff>1178522</xdr:colOff>
      <xdr:row>4</xdr:row>
      <xdr:rowOff>256589</xdr:rowOff>
    </xdr:to>
    <xdr:pic>
      <xdr:nvPicPr>
        <xdr:cNvPr id="29" name="Picture 28">
          <a:extLst>
            <a:ext uri="{FF2B5EF4-FFF2-40B4-BE49-F238E27FC236}">
              <a16:creationId xmlns:a16="http://schemas.microsoft.com/office/drawing/2014/main" id="{F8208DA4-171D-4875-82D9-9D55E0C9D7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21895" y="0"/>
          <a:ext cx="4180436" cy="1419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29481</xdr:colOff>
      <xdr:row>31</xdr:row>
      <xdr:rowOff>92981</xdr:rowOff>
    </xdr:from>
    <xdr:to>
      <xdr:col>4</xdr:col>
      <xdr:colOff>1105806</xdr:colOff>
      <xdr:row>32</xdr:row>
      <xdr:rowOff>88445</xdr:rowOff>
    </xdr:to>
    <xdr:pic>
      <xdr:nvPicPr>
        <xdr:cNvPr id="6" name="Picture 108">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8017" y="6569981"/>
          <a:ext cx="4233182" cy="2022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117932</xdr:colOff>
      <xdr:row>31</xdr:row>
      <xdr:rowOff>88447</xdr:rowOff>
    </xdr:from>
    <xdr:to>
      <xdr:col>8</xdr:col>
      <xdr:colOff>532406</xdr:colOff>
      <xdr:row>32</xdr:row>
      <xdr:rowOff>39552</xdr:rowOff>
    </xdr:to>
    <xdr:pic>
      <xdr:nvPicPr>
        <xdr:cNvPr id="8" name="Picture 7">
          <a:extLst>
            <a:ext uri="{FF2B5EF4-FFF2-40B4-BE49-F238E27FC236}">
              <a16:creationId xmlns:a16="http://schemas.microsoft.com/office/drawing/2014/main" id="{00000000-0008-0000-0700-000008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29682" y="6168572"/>
          <a:ext cx="3878399" cy="1983105"/>
        </a:xfrm>
        <a:prstGeom prst="rect">
          <a:avLst/>
        </a:prstGeom>
        <a:noFill/>
        <a:ln>
          <a:noFill/>
        </a:ln>
      </xdr:spPr>
    </xdr:pic>
    <xdr:clientData/>
  </xdr:twoCellAnchor>
  <xdr:twoCellAnchor editAs="oneCell">
    <xdr:from>
      <xdr:col>11</xdr:col>
      <xdr:colOff>380999</xdr:colOff>
      <xdr:row>0</xdr:row>
      <xdr:rowOff>0</xdr:rowOff>
    </xdr:from>
    <xdr:to>
      <xdr:col>17</xdr:col>
      <xdr:colOff>613331</xdr:colOff>
      <xdr:row>5</xdr:row>
      <xdr:rowOff>170537</xdr:rowOff>
    </xdr:to>
    <xdr:pic>
      <xdr:nvPicPr>
        <xdr:cNvPr id="10" name="Picture 9">
          <a:extLst>
            <a:ext uri="{FF2B5EF4-FFF2-40B4-BE49-F238E27FC236}">
              <a16:creationId xmlns:a16="http://schemas.microsoft.com/office/drawing/2014/main" id="{18DC1A34-6007-4DF6-B3FF-589CC6290CE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19642" y="0"/>
          <a:ext cx="4430588" cy="1504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97972</xdr:colOff>
      <xdr:row>31</xdr:row>
      <xdr:rowOff>108857</xdr:rowOff>
    </xdr:from>
    <xdr:to>
      <xdr:col>11</xdr:col>
      <xdr:colOff>553467</xdr:colOff>
      <xdr:row>32</xdr:row>
      <xdr:rowOff>228600</xdr:rowOff>
    </xdr:to>
    <xdr:pic>
      <xdr:nvPicPr>
        <xdr:cNvPr id="3" name="Picture 2">
          <a:extLst>
            <a:ext uri="{FF2B5EF4-FFF2-40B4-BE49-F238E27FC236}">
              <a16:creationId xmlns:a16="http://schemas.microsoft.com/office/drawing/2014/main" id="{76DAEDE0-E496-49D7-9BF1-C627F0A9571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145486" y="6477000"/>
          <a:ext cx="3568810" cy="2144486"/>
        </a:xfrm>
        <a:prstGeom prst="rect">
          <a:avLst/>
        </a:prstGeom>
      </xdr:spPr>
    </xdr:pic>
    <xdr:clientData/>
  </xdr:twoCellAnchor>
  <xdr:twoCellAnchor editAs="oneCell">
    <xdr:from>
      <xdr:col>2</xdr:col>
      <xdr:colOff>163286</xdr:colOff>
      <xdr:row>4</xdr:row>
      <xdr:rowOff>76200</xdr:rowOff>
    </xdr:from>
    <xdr:to>
      <xdr:col>2</xdr:col>
      <xdr:colOff>1447801</xdr:colOff>
      <xdr:row>12</xdr:row>
      <xdr:rowOff>12160</xdr:rowOff>
    </xdr:to>
    <xdr:pic>
      <xdr:nvPicPr>
        <xdr:cNvPr id="7" name="Picture 6">
          <a:extLst>
            <a:ext uri="{FF2B5EF4-FFF2-40B4-BE49-F238E27FC236}">
              <a16:creationId xmlns:a16="http://schemas.microsoft.com/office/drawing/2014/main" id="{6EC88E12-9AD5-4B0C-85D2-2747F1B8460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13657" y="1240971"/>
          <a:ext cx="1284515" cy="1503503"/>
        </a:xfrm>
        <a:prstGeom prst="rect">
          <a:avLst/>
        </a:prstGeom>
      </xdr:spPr>
    </xdr:pic>
    <xdr:clientData/>
  </xdr:twoCellAnchor>
  <xdr:twoCellAnchor editAs="oneCell">
    <xdr:from>
      <xdr:col>3</xdr:col>
      <xdr:colOff>315687</xdr:colOff>
      <xdr:row>4</xdr:row>
      <xdr:rowOff>54430</xdr:rowOff>
    </xdr:from>
    <xdr:to>
      <xdr:col>4</xdr:col>
      <xdr:colOff>76202</xdr:colOff>
      <xdr:row>12</xdr:row>
      <xdr:rowOff>14587</xdr:rowOff>
    </xdr:to>
    <xdr:pic>
      <xdr:nvPicPr>
        <xdr:cNvPr id="11" name="Picture 10">
          <a:extLst>
            <a:ext uri="{FF2B5EF4-FFF2-40B4-BE49-F238E27FC236}">
              <a16:creationId xmlns:a16="http://schemas.microsoft.com/office/drawing/2014/main" id="{847995ED-AA49-4FBA-8F50-450BA3E2936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133601" y="1219201"/>
          <a:ext cx="1328058" cy="1527700"/>
        </a:xfrm>
        <a:prstGeom prst="rect">
          <a:avLst/>
        </a:prstGeom>
      </xdr:spPr>
    </xdr:pic>
    <xdr:clientData/>
  </xdr:twoCellAnchor>
  <xdr:twoCellAnchor editAs="oneCell">
    <xdr:from>
      <xdr:col>4</xdr:col>
      <xdr:colOff>435429</xdr:colOff>
      <xdr:row>4</xdr:row>
      <xdr:rowOff>32659</xdr:rowOff>
    </xdr:from>
    <xdr:to>
      <xdr:col>6</xdr:col>
      <xdr:colOff>387940</xdr:colOff>
      <xdr:row>11</xdr:row>
      <xdr:rowOff>163287</xdr:rowOff>
    </xdr:to>
    <xdr:pic>
      <xdr:nvPicPr>
        <xdr:cNvPr id="13" name="Picture 12">
          <a:extLst>
            <a:ext uri="{FF2B5EF4-FFF2-40B4-BE49-F238E27FC236}">
              <a16:creationId xmlns:a16="http://schemas.microsoft.com/office/drawing/2014/main" id="{BD61CAB6-94CE-492D-A2FF-71A00312E7F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20886" y="1197430"/>
          <a:ext cx="1650683" cy="15022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AppData\Local\Microsoft\Windows\Temporary%20Internet%20Files\Content.Outlook\5ZQKNRJ3\DRAFT%20MUDs%20Storage%20Calculation%20Checksheet%2006%20October%202014%20V4R0%20-%2014%20Upper%20Queen%20S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Used"/>
      <sheetName val="Sheet1"/>
    </sheetNames>
    <sheetDataSet>
      <sheetData sheetId="0" refreshError="1"/>
      <sheetData sheetId="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wasteplans@wcc.govt.nz"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pageSetUpPr autoPageBreaks="0"/>
  </sheetPr>
  <dimension ref="A1:AA105"/>
  <sheetViews>
    <sheetView showGridLines="0" zoomScale="115" zoomScaleNormal="115" workbookViewId="0">
      <selection activeCell="J11" sqref="J11"/>
    </sheetView>
  </sheetViews>
  <sheetFormatPr defaultColWidth="8.875" defaultRowHeight="11.25" x14ac:dyDescent="0.2"/>
  <cols>
    <col min="1" max="1" width="2.875" style="141" customWidth="1"/>
    <col min="2" max="2" width="1.625" style="1" customWidth="1"/>
    <col min="3" max="4" width="20.625" style="1" customWidth="1"/>
    <col min="5" max="5" width="20.75" style="1" customWidth="1"/>
    <col min="6" max="6" width="1.625" style="1" customWidth="1"/>
    <col min="7" max="7" width="20.75" style="1" customWidth="1"/>
    <col min="8" max="8" width="7.75" style="1" customWidth="1"/>
    <col min="9" max="9" width="3.875" style="1" customWidth="1"/>
    <col min="10" max="10" width="20.625" style="1" customWidth="1"/>
    <col min="11" max="11" width="11.625" style="1" customWidth="1"/>
    <col min="12" max="12" width="20.75" style="1" customWidth="1"/>
    <col min="13" max="13" width="1.75" style="1" customWidth="1"/>
    <col min="14" max="14" width="20.75" style="1" customWidth="1"/>
    <col min="15" max="16" width="1.625" style="1" customWidth="1"/>
    <col min="17" max="18" width="20.625" style="1" customWidth="1"/>
    <col min="19" max="19" width="20.75" style="1" customWidth="1"/>
    <col min="20" max="20" width="1.625" style="1" customWidth="1"/>
    <col min="21" max="21" width="20.75" style="1" customWidth="1"/>
    <col min="22" max="24" width="57.375" style="1" customWidth="1"/>
    <col min="25" max="16384" width="8.875" style="1"/>
  </cols>
  <sheetData>
    <row r="1" spans="1:27" ht="15" x14ac:dyDescent="0.25">
      <c r="A1" s="216"/>
      <c r="B1" s="216"/>
      <c r="C1" s="216"/>
      <c r="D1" s="216"/>
      <c r="E1" s="216"/>
      <c r="F1" s="216"/>
      <c r="G1" s="216"/>
      <c r="H1" s="216"/>
      <c r="I1" s="216"/>
      <c r="J1" s="216"/>
      <c r="K1" s="216"/>
      <c r="L1" s="216"/>
      <c r="M1" s="216"/>
      <c r="N1" s="216"/>
      <c r="O1" s="216"/>
      <c r="P1" s="216"/>
      <c r="Q1" s="216"/>
      <c r="R1" s="216"/>
      <c r="S1" s="216"/>
      <c r="T1" s="216"/>
      <c r="U1" s="216"/>
      <c r="V1" s="216"/>
      <c r="W1" s="216"/>
      <c r="X1" s="216"/>
    </row>
    <row r="2" spans="1:27" ht="36" x14ac:dyDescent="0.55000000000000004">
      <c r="A2" s="216"/>
      <c r="B2" s="216"/>
      <c r="C2" s="7" t="s">
        <v>0</v>
      </c>
      <c r="D2" s="2"/>
      <c r="E2" s="216"/>
      <c r="F2" s="216"/>
      <c r="G2" s="216"/>
      <c r="H2" s="216"/>
      <c r="I2" s="216"/>
      <c r="J2" s="216"/>
      <c r="K2" s="216"/>
      <c r="L2" s="216"/>
      <c r="M2" s="216"/>
      <c r="N2" s="216"/>
      <c r="O2" s="216"/>
      <c r="P2" s="216"/>
      <c r="Q2" s="216"/>
      <c r="R2" s="216"/>
      <c r="S2" s="216"/>
      <c r="T2" s="216"/>
      <c r="U2" s="216"/>
      <c r="V2" s="216"/>
      <c r="W2" s="216"/>
      <c r="X2" s="216"/>
    </row>
    <row r="3" spans="1:27" ht="15" x14ac:dyDescent="0.25">
      <c r="A3" s="216"/>
      <c r="B3" s="216"/>
      <c r="C3" s="216"/>
      <c r="D3" s="216"/>
      <c r="E3" s="216"/>
      <c r="F3" s="216"/>
      <c r="G3" s="216"/>
      <c r="H3" s="216"/>
      <c r="I3" s="216"/>
      <c r="J3" s="216"/>
      <c r="K3" s="216"/>
      <c r="L3" s="216"/>
      <c r="M3" s="216"/>
      <c r="N3" s="216"/>
      <c r="O3" s="216"/>
      <c r="P3" s="216"/>
      <c r="Q3" s="216"/>
      <c r="R3" s="216"/>
      <c r="S3" s="216"/>
      <c r="T3" s="216"/>
      <c r="U3" s="216"/>
      <c r="V3" s="216"/>
      <c r="W3" s="216"/>
      <c r="X3" s="216"/>
    </row>
    <row r="4" spans="1:27" ht="26.25" x14ac:dyDescent="0.4">
      <c r="A4" s="216"/>
      <c r="B4" s="15"/>
      <c r="C4" s="56" t="s">
        <v>1</v>
      </c>
      <c r="D4" s="15"/>
      <c r="E4" s="15"/>
      <c r="F4" s="15"/>
      <c r="G4" s="15"/>
      <c r="H4" s="15"/>
      <c r="I4" s="15"/>
      <c r="J4" s="15"/>
      <c r="K4" s="15"/>
      <c r="L4" s="15"/>
      <c r="M4" s="15"/>
      <c r="N4" s="15"/>
      <c r="O4" s="15"/>
      <c r="P4" s="15"/>
      <c r="Q4" s="15"/>
      <c r="R4" s="15"/>
      <c r="S4" s="15"/>
      <c r="T4" s="15"/>
      <c r="U4" s="216"/>
      <c r="V4" s="216"/>
      <c r="W4" s="216"/>
      <c r="X4" s="216"/>
    </row>
    <row r="5" spans="1:27" ht="15" x14ac:dyDescent="0.25">
      <c r="A5" s="216"/>
      <c r="B5" s="108"/>
      <c r="C5" s="108" t="s">
        <v>2</v>
      </c>
      <c r="D5" s="108"/>
      <c r="E5" s="108"/>
      <c r="F5" s="108"/>
      <c r="G5" s="108"/>
      <c r="H5" s="108"/>
      <c r="I5" s="108"/>
      <c r="J5" s="108"/>
      <c r="K5" s="108"/>
      <c r="L5" s="108"/>
      <c r="M5" s="108"/>
      <c r="N5" s="108"/>
      <c r="O5" s="108"/>
      <c r="P5" s="108"/>
      <c r="Q5" s="108"/>
      <c r="R5" s="108"/>
      <c r="S5" s="108"/>
      <c r="T5" s="15"/>
      <c r="U5" s="216"/>
      <c r="V5" s="216"/>
      <c r="W5" s="216"/>
      <c r="X5" s="216"/>
    </row>
    <row r="6" spans="1:27" ht="15" x14ac:dyDescent="0.25">
      <c r="A6" s="216"/>
      <c r="B6" s="108"/>
      <c r="C6" s="108" t="s">
        <v>3</v>
      </c>
      <c r="D6" s="108"/>
      <c r="E6" s="108"/>
      <c r="F6" s="108"/>
      <c r="G6" s="108"/>
      <c r="H6" s="108"/>
      <c r="I6" s="108"/>
      <c r="J6" s="108"/>
      <c r="K6" s="108"/>
      <c r="L6" s="108"/>
      <c r="M6" s="108"/>
      <c r="N6" s="108"/>
      <c r="O6" s="108"/>
      <c r="P6" s="108"/>
      <c r="Q6" s="108"/>
      <c r="R6" s="108"/>
      <c r="S6" s="108"/>
      <c r="T6" s="15"/>
      <c r="U6" s="216"/>
      <c r="V6" s="216"/>
      <c r="W6" s="216"/>
      <c r="X6" s="216"/>
    </row>
    <row r="7" spans="1:27" ht="15" customHeight="1" x14ac:dyDescent="0.25">
      <c r="A7" s="216"/>
      <c r="B7" s="108"/>
      <c r="C7" s="108" t="s">
        <v>4</v>
      </c>
      <c r="D7" s="108"/>
      <c r="E7" s="108"/>
      <c r="F7" s="108"/>
      <c r="G7" s="108"/>
      <c r="H7" s="108"/>
      <c r="I7" s="108"/>
      <c r="J7" s="108"/>
      <c r="K7" s="108"/>
      <c r="L7" s="108"/>
      <c r="M7" s="108"/>
      <c r="N7" s="108"/>
      <c r="O7" s="108"/>
      <c r="P7" s="108"/>
      <c r="Q7" s="108"/>
      <c r="R7" s="108"/>
      <c r="S7" s="108"/>
      <c r="T7" s="15"/>
      <c r="U7" s="216"/>
      <c r="V7" s="216"/>
      <c r="W7" s="216"/>
      <c r="X7" s="216"/>
    </row>
    <row r="8" spans="1:27" ht="15" customHeight="1" x14ac:dyDescent="0.25">
      <c r="A8" s="216"/>
      <c r="B8" s="108"/>
      <c r="C8" s="108" t="s">
        <v>5</v>
      </c>
      <c r="D8" s="108"/>
      <c r="E8" s="108"/>
      <c r="F8" s="108"/>
      <c r="G8" s="108"/>
      <c r="H8" s="108"/>
      <c r="I8" s="108"/>
      <c r="J8" s="108"/>
      <c r="K8" s="108"/>
      <c r="L8" s="108"/>
      <c r="M8" s="108"/>
      <c r="N8" s="108"/>
      <c r="O8" s="108"/>
      <c r="P8" s="108"/>
      <c r="Q8" s="108"/>
      <c r="R8" s="108"/>
      <c r="S8" s="108"/>
      <c r="T8" s="15"/>
      <c r="U8" s="216"/>
      <c r="V8" s="216"/>
      <c r="W8" s="216"/>
      <c r="X8" s="216"/>
    </row>
    <row r="9" spans="1:27" s="147" customFormat="1" ht="15" customHeight="1" x14ac:dyDescent="0.25">
      <c r="A9" s="216"/>
      <c r="B9" s="108"/>
      <c r="C9" s="108" t="s">
        <v>6</v>
      </c>
      <c r="D9" s="108"/>
      <c r="E9" s="108"/>
      <c r="F9" s="108"/>
      <c r="G9" s="108"/>
      <c r="H9" s="108"/>
      <c r="I9" s="108"/>
      <c r="J9" s="108"/>
      <c r="K9" s="108"/>
      <c r="L9" s="108"/>
      <c r="M9" s="108"/>
      <c r="N9" s="108"/>
      <c r="O9" s="108"/>
      <c r="P9" s="108"/>
      <c r="Q9" s="108"/>
      <c r="R9" s="108"/>
      <c r="S9" s="108"/>
      <c r="T9" s="108"/>
      <c r="U9" s="217"/>
      <c r="V9" s="217"/>
      <c r="W9" s="217"/>
      <c r="X9" s="217"/>
    </row>
    <row r="10" spans="1:27" ht="15" customHeight="1" x14ac:dyDescent="0.25">
      <c r="A10" s="216"/>
      <c r="B10" s="15"/>
      <c r="C10" s="15"/>
      <c r="D10" s="15"/>
      <c r="E10" s="15"/>
      <c r="F10" s="15"/>
      <c r="G10" s="15"/>
      <c r="H10" s="15"/>
      <c r="I10" s="15"/>
      <c r="J10" s="15"/>
      <c r="K10" s="15"/>
      <c r="L10" s="15"/>
      <c r="M10" s="15"/>
      <c r="N10" s="15"/>
      <c r="O10" s="15"/>
      <c r="P10" s="15"/>
      <c r="Q10" s="15"/>
      <c r="R10" s="15"/>
      <c r="S10" s="15"/>
      <c r="T10" s="15"/>
      <c r="U10" s="216"/>
      <c r="V10" s="216"/>
      <c r="W10" s="216"/>
      <c r="X10" s="216"/>
    </row>
    <row r="11" spans="1:27" s="52" customFormat="1" ht="26.25" x14ac:dyDescent="0.4">
      <c r="A11" s="218"/>
      <c r="B11" s="15"/>
      <c r="C11" s="56" t="s">
        <v>7</v>
      </c>
      <c r="D11" s="15"/>
      <c r="E11" s="15"/>
      <c r="F11" s="15"/>
      <c r="G11" s="15"/>
      <c r="H11" s="15"/>
      <c r="I11" s="15"/>
      <c r="J11" s="15"/>
      <c r="K11" s="15"/>
      <c r="L11" s="15"/>
      <c r="M11" s="15"/>
      <c r="N11" s="15"/>
      <c r="O11" s="15"/>
      <c r="P11" s="15"/>
      <c r="Q11" s="15"/>
      <c r="R11" s="15"/>
      <c r="S11" s="15"/>
      <c r="T11" s="15"/>
      <c r="U11" s="216"/>
      <c r="V11" s="218"/>
      <c r="W11" s="218"/>
      <c r="X11" s="218"/>
    </row>
    <row r="12" spans="1:27" ht="15" customHeight="1" x14ac:dyDescent="0.25">
      <c r="A12" s="216"/>
      <c r="B12" s="108"/>
      <c r="C12" s="108" t="s">
        <v>8</v>
      </c>
      <c r="D12" s="108"/>
      <c r="E12" s="108"/>
      <c r="F12" s="108"/>
      <c r="G12" s="108"/>
      <c r="H12" s="108"/>
      <c r="I12" s="108"/>
      <c r="J12" s="108"/>
      <c r="K12" s="108"/>
      <c r="L12" s="108"/>
      <c r="M12" s="108"/>
      <c r="N12" s="108"/>
      <c r="O12" s="108"/>
      <c r="P12" s="108"/>
      <c r="Q12" s="108"/>
      <c r="R12" s="108"/>
      <c r="S12" s="108"/>
      <c r="T12" s="15"/>
      <c r="U12" s="216"/>
      <c r="V12" s="216"/>
      <c r="W12" s="216"/>
      <c r="X12" s="216"/>
    </row>
    <row r="13" spans="1:27" ht="15" customHeight="1" x14ac:dyDescent="0.25">
      <c r="A13" s="216"/>
      <c r="B13" s="108"/>
      <c r="C13" s="108" t="s">
        <v>9</v>
      </c>
      <c r="D13" s="108"/>
      <c r="E13" s="108"/>
      <c r="F13" s="108"/>
      <c r="G13" s="108"/>
      <c r="H13" s="108"/>
      <c r="I13" s="108"/>
      <c r="J13" s="108"/>
      <c r="K13" s="108"/>
      <c r="L13" s="108"/>
      <c r="M13" s="108"/>
      <c r="N13" s="108"/>
      <c r="O13" s="108"/>
      <c r="P13" s="108"/>
      <c r="Q13" s="108"/>
      <c r="R13" s="108"/>
      <c r="S13" s="108"/>
      <c r="T13" s="15"/>
      <c r="U13" s="216"/>
      <c r="V13" s="216"/>
      <c r="W13" s="216"/>
      <c r="X13" s="216"/>
    </row>
    <row r="14" spans="1:27" ht="15" customHeight="1" x14ac:dyDescent="0.25">
      <c r="A14" s="216"/>
      <c r="B14" s="108"/>
      <c r="C14" s="108" t="s">
        <v>10</v>
      </c>
      <c r="D14" s="108"/>
      <c r="E14" s="108"/>
      <c r="F14" s="108"/>
      <c r="G14" s="108"/>
      <c r="H14" s="108"/>
      <c r="I14" s="108"/>
      <c r="J14" s="108"/>
      <c r="K14" s="108"/>
      <c r="L14" s="108"/>
      <c r="M14" s="108"/>
      <c r="N14" s="108"/>
      <c r="O14" s="108"/>
      <c r="P14" s="108"/>
      <c r="Q14" s="108"/>
      <c r="R14" s="108"/>
      <c r="S14" s="108"/>
      <c r="T14" s="15"/>
      <c r="U14" s="216"/>
      <c r="V14" s="216"/>
      <c r="W14" s="216"/>
      <c r="X14" s="216"/>
    </row>
    <row r="15" spans="1:27" s="169" customFormat="1" ht="12" customHeight="1" x14ac:dyDescent="0.4">
      <c r="A15" s="168"/>
      <c r="B15" s="56"/>
      <c r="C15" s="177"/>
      <c r="D15" s="56"/>
      <c r="E15" s="56"/>
      <c r="F15" s="56"/>
      <c r="G15" s="56"/>
      <c r="H15" s="56"/>
      <c r="I15" s="56"/>
      <c r="J15" s="56"/>
      <c r="K15" s="56"/>
      <c r="L15" s="56"/>
      <c r="M15" s="56"/>
      <c r="N15" s="56"/>
      <c r="O15" s="56"/>
      <c r="P15" s="56"/>
      <c r="Q15" s="56"/>
      <c r="R15" s="56"/>
      <c r="S15" s="56"/>
      <c r="T15" s="56"/>
      <c r="U15" s="168"/>
      <c r="V15" s="168"/>
      <c r="W15" s="168"/>
      <c r="X15" s="168"/>
      <c r="Y15" s="177"/>
      <c r="Z15" s="177"/>
      <c r="AA15" s="177"/>
    </row>
    <row r="16" spans="1:27" ht="26.25" customHeight="1" x14ac:dyDescent="0.4">
      <c r="A16" s="216"/>
      <c r="B16" s="15"/>
      <c r="C16" s="56" t="s">
        <v>11</v>
      </c>
      <c r="D16" s="15"/>
      <c r="E16" s="15"/>
      <c r="F16" s="15"/>
      <c r="G16" s="15"/>
      <c r="H16" s="15"/>
      <c r="I16" s="15"/>
      <c r="J16" s="15"/>
      <c r="K16" s="15"/>
      <c r="L16" s="15"/>
      <c r="M16" s="15"/>
      <c r="N16" s="15"/>
      <c r="O16" s="15"/>
      <c r="P16" s="15"/>
      <c r="Q16" s="15"/>
      <c r="R16" s="15"/>
      <c r="S16" s="15"/>
      <c r="T16" s="15"/>
      <c r="U16" s="216"/>
      <c r="V16" s="216"/>
      <c r="W16" s="216"/>
      <c r="X16" s="216"/>
      <c r="Y16" s="141"/>
      <c r="Z16" s="141"/>
      <c r="AA16" s="141"/>
    </row>
    <row r="17" spans="1:24" ht="15" customHeight="1" x14ac:dyDescent="0.25">
      <c r="A17" s="216"/>
      <c r="B17" s="108"/>
      <c r="C17" s="108" t="s">
        <v>12</v>
      </c>
      <c r="D17" s="108"/>
      <c r="E17" s="108"/>
      <c r="F17" s="108"/>
      <c r="G17" s="108"/>
      <c r="H17" s="108"/>
      <c r="I17" s="108"/>
      <c r="J17" s="108"/>
      <c r="K17" s="108"/>
      <c r="L17" s="108"/>
      <c r="M17" s="108"/>
      <c r="N17" s="108"/>
      <c r="O17" s="108"/>
      <c r="P17" s="108"/>
      <c r="Q17" s="108"/>
      <c r="R17" s="108"/>
      <c r="S17" s="108"/>
      <c r="T17" s="15"/>
      <c r="U17" s="216"/>
      <c r="V17" s="216"/>
      <c r="W17" s="216"/>
      <c r="X17" s="216"/>
    </row>
    <row r="18" spans="1:24" ht="15" customHeight="1" x14ac:dyDescent="0.25">
      <c r="A18" s="216"/>
      <c r="B18" s="108"/>
      <c r="C18" s="108" t="s">
        <v>13</v>
      </c>
      <c r="D18" s="108"/>
      <c r="E18" s="108"/>
      <c r="F18" s="108"/>
      <c r="G18" s="108"/>
      <c r="H18" s="108"/>
      <c r="I18" s="108"/>
      <c r="J18" s="108"/>
      <c r="K18" s="108"/>
      <c r="L18" s="108"/>
      <c r="M18" s="108"/>
      <c r="N18" s="108"/>
      <c r="O18" s="108"/>
      <c r="P18" s="108"/>
      <c r="Q18" s="108"/>
      <c r="R18" s="108"/>
      <c r="S18" s="108"/>
      <c r="T18" s="15"/>
      <c r="U18" s="216"/>
      <c r="V18" s="216"/>
      <c r="W18" s="216"/>
      <c r="X18" s="216"/>
    </row>
    <row r="19" spans="1:24" s="141" customFormat="1" ht="15" customHeight="1" x14ac:dyDescent="0.25">
      <c r="A19" s="216"/>
      <c r="B19" s="15"/>
      <c r="C19" s="15"/>
      <c r="D19" s="15"/>
      <c r="E19" s="15"/>
      <c r="F19" s="15"/>
      <c r="G19" s="15"/>
      <c r="H19" s="15"/>
      <c r="I19" s="15"/>
      <c r="J19" s="15"/>
      <c r="K19" s="15"/>
      <c r="L19" s="15"/>
      <c r="M19" s="15"/>
      <c r="N19" s="15"/>
      <c r="O19" s="15"/>
      <c r="P19" s="15"/>
      <c r="Q19" s="15"/>
      <c r="R19" s="15"/>
      <c r="S19" s="15"/>
      <c r="T19" s="15"/>
      <c r="U19" s="216"/>
      <c r="V19" s="216"/>
      <c r="W19" s="216"/>
      <c r="X19" s="216"/>
    </row>
    <row r="20" spans="1:24" ht="15" customHeight="1" x14ac:dyDescent="0.25">
      <c r="A20" s="216"/>
      <c r="B20" s="108"/>
      <c r="C20" s="109" t="s">
        <v>14</v>
      </c>
      <c r="D20" s="108"/>
      <c r="E20" s="108"/>
      <c r="F20" s="108"/>
      <c r="G20" s="108"/>
      <c r="H20" s="108"/>
      <c r="I20" s="108"/>
      <c r="J20" s="108"/>
      <c r="K20" s="108"/>
      <c r="L20" s="108"/>
      <c r="M20" s="108"/>
      <c r="N20" s="108"/>
      <c r="O20" s="108"/>
      <c r="P20" s="108"/>
      <c r="Q20" s="108"/>
      <c r="R20" s="108"/>
      <c r="S20" s="108"/>
      <c r="T20" s="15"/>
      <c r="U20" s="216"/>
      <c r="V20" s="216"/>
      <c r="W20" s="216"/>
      <c r="X20" s="216"/>
    </row>
    <row r="21" spans="1:24" ht="15" customHeight="1" x14ac:dyDescent="0.25">
      <c r="A21" s="216"/>
      <c r="B21" s="108"/>
      <c r="C21" s="249" t="s">
        <v>15</v>
      </c>
      <c r="D21" s="250"/>
      <c r="E21" s="250"/>
      <c r="F21" s="250"/>
      <c r="G21" s="250"/>
      <c r="H21" s="108"/>
      <c r="I21" s="108"/>
      <c r="J21" s="108"/>
      <c r="K21" s="108"/>
      <c r="L21" s="108"/>
      <c r="M21" s="108"/>
      <c r="N21" s="108"/>
      <c r="O21" s="108"/>
      <c r="P21" s="108"/>
      <c r="Q21" s="108"/>
      <c r="R21" s="108"/>
      <c r="S21" s="108"/>
      <c r="T21" s="15"/>
      <c r="U21" s="216"/>
      <c r="V21" s="216"/>
      <c r="W21" s="216"/>
      <c r="X21" s="216"/>
    </row>
    <row r="22" spans="1:24" ht="15" customHeight="1" x14ac:dyDescent="0.25">
      <c r="A22" s="216"/>
      <c r="B22" s="108"/>
      <c r="C22" s="109" t="s">
        <v>16</v>
      </c>
      <c r="D22" s="110"/>
      <c r="E22" s="110"/>
      <c r="F22" s="110"/>
      <c r="G22" s="110"/>
      <c r="H22" s="110"/>
      <c r="I22" s="110"/>
      <c r="J22" s="110"/>
      <c r="K22" s="110"/>
      <c r="L22" s="108"/>
      <c r="M22" s="108"/>
      <c r="N22" s="108"/>
      <c r="O22" s="108"/>
      <c r="P22" s="108"/>
      <c r="Q22" s="108"/>
      <c r="R22" s="108"/>
      <c r="S22" s="108"/>
      <c r="T22" s="15"/>
      <c r="U22" s="216"/>
      <c r="V22" s="216"/>
      <c r="W22" s="216"/>
      <c r="X22" s="216"/>
    </row>
    <row r="23" spans="1:24" ht="15" customHeight="1" x14ac:dyDescent="0.25">
      <c r="A23" s="216"/>
      <c r="B23" s="108"/>
      <c r="C23" s="109" t="s">
        <v>17</v>
      </c>
      <c r="D23" s="108"/>
      <c r="E23" s="108"/>
      <c r="F23" s="108"/>
      <c r="G23" s="108"/>
      <c r="H23" s="108"/>
      <c r="I23" s="108"/>
      <c r="J23" s="108"/>
      <c r="K23" s="108"/>
      <c r="L23" s="108"/>
      <c r="M23" s="108"/>
      <c r="N23" s="108"/>
      <c r="O23" s="108"/>
      <c r="P23" s="108"/>
      <c r="Q23" s="108"/>
      <c r="R23" s="108"/>
      <c r="S23" s="108"/>
      <c r="T23" s="15"/>
      <c r="U23" s="216"/>
      <c r="V23" s="216"/>
      <c r="W23" s="216"/>
      <c r="X23" s="216"/>
    </row>
    <row r="24" spans="1:24" ht="15" customHeight="1" x14ac:dyDescent="0.25">
      <c r="A24" s="216"/>
      <c r="B24" s="108"/>
      <c r="C24" s="147"/>
      <c r="D24" s="147"/>
      <c r="E24" s="147"/>
      <c r="F24" s="147"/>
      <c r="G24" s="147"/>
      <c r="H24" s="108"/>
      <c r="I24" s="108"/>
      <c r="J24" s="110"/>
      <c r="K24" s="110"/>
      <c r="L24" s="110"/>
      <c r="M24" s="110"/>
      <c r="N24" s="110"/>
      <c r="O24" s="110"/>
      <c r="P24" s="110"/>
      <c r="Q24" s="110"/>
      <c r="R24" s="110"/>
      <c r="S24" s="108"/>
      <c r="T24" s="15"/>
      <c r="U24" s="216"/>
      <c r="V24" s="216"/>
      <c r="W24" s="216"/>
      <c r="X24" s="216"/>
    </row>
    <row r="25" spans="1:24" ht="15" customHeight="1" x14ac:dyDescent="0.25">
      <c r="A25" s="216"/>
      <c r="B25" s="108"/>
      <c r="C25" s="147"/>
      <c r="D25" s="147"/>
      <c r="E25" s="147"/>
      <c r="F25" s="147"/>
      <c r="G25" s="147"/>
      <c r="H25" s="108"/>
      <c r="I25" s="108"/>
      <c r="J25" s="110"/>
      <c r="K25" s="110"/>
      <c r="L25" s="110"/>
      <c r="M25" s="110"/>
      <c r="N25" s="110"/>
      <c r="O25" s="110"/>
      <c r="P25" s="110"/>
      <c r="Q25" s="110"/>
      <c r="R25" s="110"/>
      <c r="S25" s="108"/>
      <c r="T25" s="15"/>
      <c r="U25" s="216"/>
      <c r="V25" s="216"/>
      <c r="W25" s="216"/>
      <c r="X25" s="216"/>
    </row>
    <row r="26" spans="1:24" ht="15" customHeight="1" x14ac:dyDescent="0.25">
      <c r="A26" s="216"/>
      <c r="B26" s="15"/>
      <c r="C26" s="15"/>
      <c r="D26" s="15"/>
      <c r="E26" s="15"/>
      <c r="F26" s="15"/>
      <c r="G26" s="15"/>
      <c r="H26" s="15"/>
      <c r="I26" s="15"/>
      <c r="J26" s="15"/>
      <c r="K26" s="15"/>
      <c r="L26" s="15"/>
      <c r="M26" s="15"/>
      <c r="N26" s="15"/>
      <c r="O26" s="15"/>
      <c r="P26" s="15"/>
      <c r="Q26" s="15"/>
      <c r="R26" s="15"/>
      <c r="S26" s="15"/>
      <c r="T26" s="15"/>
      <c r="U26" s="216"/>
      <c r="V26" s="216"/>
      <c r="W26" s="216"/>
      <c r="X26" s="216"/>
    </row>
    <row r="27" spans="1:24" ht="27" customHeight="1" x14ac:dyDescent="0.4">
      <c r="A27" s="216"/>
      <c r="B27" s="170" t="s">
        <v>18</v>
      </c>
      <c r="C27" s="171"/>
      <c r="D27" s="171"/>
      <c r="E27" s="171"/>
      <c r="F27" s="171"/>
      <c r="G27" s="171"/>
      <c r="H27" s="171"/>
      <c r="I27" s="172"/>
      <c r="J27" s="170" t="s">
        <v>19</v>
      </c>
      <c r="K27" s="171"/>
      <c r="L27" s="171"/>
      <c r="M27" s="171"/>
      <c r="N27" s="171"/>
      <c r="O27" s="171"/>
      <c r="P27" s="171"/>
      <c r="Q27" s="172"/>
      <c r="R27" s="15"/>
      <c r="S27" s="15"/>
      <c r="T27" s="15"/>
      <c r="U27" s="216"/>
      <c r="V27" s="216"/>
      <c r="W27" s="216"/>
      <c r="X27" s="216"/>
    </row>
    <row r="28" spans="1:24" ht="15" customHeight="1" x14ac:dyDescent="0.25">
      <c r="A28" s="216"/>
      <c r="B28" s="171" t="s">
        <v>20</v>
      </c>
      <c r="C28" s="173"/>
      <c r="D28" s="173"/>
      <c r="E28" s="171"/>
      <c r="F28" s="171"/>
      <c r="G28" s="171"/>
      <c r="H28" s="171"/>
      <c r="I28" s="172"/>
      <c r="J28" s="179" t="s">
        <v>21</v>
      </c>
      <c r="K28" s="233">
        <v>2</v>
      </c>
      <c r="L28" s="171"/>
      <c r="M28" s="171"/>
      <c r="N28" s="171"/>
      <c r="O28" s="171"/>
      <c r="P28" s="171"/>
      <c r="Q28" s="172"/>
      <c r="R28" s="15"/>
      <c r="S28" s="15"/>
      <c r="T28" s="15"/>
      <c r="U28" s="216"/>
      <c r="V28" s="216"/>
      <c r="W28" s="216"/>
      <c r="X28" s="216"/>
    </row>
    <row r="29" spans="1:24" ht="15" customHeight="1" x14ac:dyDescent="0.25">
      <c r="A29" s="216"/>
      <c r="B29" s="171" t="s">
        <v>22</v>
      </c>
      <c r="C29" s="174"/>
      <c r="D29" s="174"/>
      <c r="E29" s="171"/>
      <c r="F29" s="171"/>
      <c r="G29" s="171"/>
      <c r="H29" s="171"/>
      <c r="I29" s="172"/>
      <c r="J29" s="171" t="s">
        <v>23</v>
      </c>
      <c r="K29" s="174" t="s">
        <v>24</v>
      </c>
      <c r="L29" s="171"/>
      <c r="M29" s="171"/>
      <c r="N29" s="171"/>
      <c r="O29" s="171"/>
      <c r="P29" s="171"/>
      <c r="Q29" s="172"/>
      <c r="R29" s="15"/>
      <c r="S29" s="15"/>
      <c r="T29" s="15"/>
      <c r="U29" s="216"/>
      <c r="V29" s="216"/>
      <c r="W29" s="216"/>
      <c r="X29" s="216"/>
    </row>
    <row r="30" spans="1:24" ht="15" customHeight="1" x14ac:dyDescent="0.25">
      <c r="A30" s="216"/>
      <c r="B30" s="175" t="s">
        <v>25</v>
      </c>
      <c r="C30" s="174"/>
      <c r="D30" s="171"/>
      <c r="E30" s="171"/>
      <c r="F30" s="171"/>
      <c r="G30" s="171"/>
      <c r="H30" s="171"/>
      <c r="I30" s="172"/>
      <c r="J30" s="171" t="s">
        <v>26</v>
      </c>
      <c r="K30" s="171" t="s">
        <v>27</v>
      </c>
      <c r="L30" s="171"/>
      <c r="M30" s="171"/>
      <c r="N30" s="171"/>
      <c r="O30" s="171"/>
      <c r="P30" s="171"/>
      <c r="Q30" s="172"/>
      <c r="R30" s="15"/>
      <c r="S30" s="15"/>
      <c r="T30" s="15"/>
      <c r="U30" s="216"/>
      <c r="V30" s="216"/>
      <c r="W30" s="216"/>
      <c r="X30" s="216"/>
    </row>
    <row r="31" spans="1:24" ht="15" customHeight="1" x14ac:dyDescent="0.25">
      <c r="A31" s="216"/>
      <c r="B31" s="171"/>
      <c r="C31" s="174"/>
      <c r="D31" s="171"/>
      <c r="E31" s="171"/>
      <c r="F31" s="171"/>
      <c r="G31" s="171"/>
      <c r="H31" s="171"/>
      <c r="I31" s="171"/>
      <c r="J31" s="171"/>
      <c r="K31" s="171"/>
      <c r="L31" s="171"/>
      <c r="M31" s="171"/>
      <c r="N31" s="171"/>
      <c r="O31" s="171"/>
      <c r="P31" s="171"/>
      <c r="Q31" s="172"/>
      <c r="R31" s="15"/>
      <c r="S31" s="15"/>
      <c r="T31" s="15"/>
      <c r="U31" s="216"/>
      <c r="V31" s="216"/>
      <c r="W31" s="216"/>
      <c r="X31" s="216"/>
    </row>
    <row r="32" spans="1:24" ht="15" customHeight="1" x14ac:dyDescent="0.25">
      <c r="A32" s="216"/>
      <c r="B32" s="171"/>
      <c r="C32" s="174"/>
      <c r="D32" s="171"/>
      <c r="E32" s="171"/>
      <c r="F32" s="171"/>
      <c r="G32" s="171"/>
      <c r="H32" s="171"/>
      <c r="I32" s="171"/>
      <c r="J32" s="171"/>
      <c r="K32" s="171"/>
      <c r="L32" s="171"/>
      <c r="M32" s="171"/>
      <c r="N32" s="171"/>
      <c r="O32" s="171"/>
      <c r="P32" s="171"/>
      <c r="Q32" s="172"/>
      <c r="R32" s="15"/>
      <c r="S32" s="15"/>
      <c r="T32" s="15"/>
      <c r="U32" s="216"/>
      <c r="V32" s="216"/>
      <c r="W32" s="216"/>
      <c r="X32" s="216"/>
    </row>
    <row r="33" spans="1:24" s="141" customFormat="1" ht="15" customHeight="1" x14ac:dyDescent="0.25">
      <c r="A33" s="216"/>
      <c r="B33" s="15"/>
      <c r="C33" s="15"/>
      <c r="D33" s="68"/>
      <c r="E33" s="15"/>
      <c r="F33" s="15"/>
      <c r="G33" s="15"/>
      <c r="H33" s="15"/>
      <c r="I33" s="15"/>
      <c r="J33" s="15"/>
      <c r="K33" s="15"/>
      <c r="L33" s="15"/>
      <c r="M33" s="15"/>
      <c r="N33" s="15"/>
      <c r="O33" s="15"/>
      <c r="P33" s="15"/>
      <c r="Q33" s="15"/>
      <c r="R33" s="15"/>
      <c r="S33" s="15"/>
      <c r="T33" s="15"/>
      <c r="U33" s="216"/>
      <c r="V33" s="216"/>
      <c r="W33" s="216"/>
      <c r="X33" s="216"/>
    </row>
    <row r="34" spans="1:24" ht="7.5" customHeight="1" x14ac:dyDescent="0.4">
      <c r="A34" s="216"/>
      <c r="B34" s="81"/>
      <c r="C34" s="82"/>
      <c r="D34" s="83"/>
      <c r="E34" s="84"/>
      <c r="F34" s="82"/>
      <c r="G34" s="82"/>
      <c r="H34" s="82"/>
      <c r="I34" s="82"/>
      <c r="J34" s="82"/>
      <c r="K34" s="84"/>
      <c r="L34" s="82"/>
      <c r="M34" s="82"/>
      <c r="N34" s="82"/>
      <c r="O34" s="219"/>
      <c r="P34" s="219"/>
      <c r="Q34" s="85"/>
      <c r="R34" s="219"/>
      <c r="S34" s="220"/>
      <c r="T34" s="216"/>
      <c r="U34" s="216"/>
      <c r="V34" s="216"/>
      <c r="W34" s="216"/>
      <c r="X34" s="216"/>
    </row>
    <row r="35" spans="1:24" ht="28.5" customHeight="1" x14ac:dyDescent="0.4">
      <c r="A35" s="216"/>
      <c r="B35" s="86"/>
      <c r="C35" s="56" t="s">
        <v>28</v>
      </c>
      <c r="D35" s="31"/>
      <c r="E35" s="31"/>
      <c r="F35" s="16"/>
      <c r="G35" s="31"/>
      <c r="H35" s="15"/>
      <c r="I35" s="15"/>
      <c r="J35" s="15"/>
      <c r="K35" s="8"/>
      <c r="L35" s="8"/>
      <c r="M35" s="31"/>
      <c r="N35" s="15"/>
      <c r="O35" s="216"/>
      <c r="P35" s="216"/>
      <c r="Q35" s="8"/>
      <c r="R35" s="216"/>
      <c r="S35" s="221"/>
      <c r="T35" s="216"/>
      <c r="U35" s="216"/>
      <c r="V35" s="216"/>
      <c r="W35" s="216"/>
      <c r="X35" s="216"/>
    </row>
    <row r="36" spans="1:24" ht="15" customHeight="1" x14ac:dyDescent="0.4">
      <c r="A36" s="216"/>
      <c r="B36" s="86"/>
      <c r="C36" s="59" t="s">
        <v>29</v>
      </c>
      <c r="D36" s="70"/>
      <c r="E36" s="70"/>
      <c r="F36" s="59"/>
      <c r="G36" s="70"/>
      <c r="H36" s="59"/>
      <c r="I36" s="59"/>
      <c r="J36" s="59"/>
      <c r="K36" s="70"/>
      <c r="L36" s="59"/>
      <c r="M36" s="30"/>
      <c r="N36" s="15"/>
      <c r="O36" s="216"/>
      <c r="P36" s="216"/>
      <c r="Q36" s="8"/>
      <c r="R36" s="216"/>
      <c r="S36" s="221"/>
      <c r="T36" s="216"/>
      <c r="U36" s="216"/>
      <c r="V36" s="216"/>
      <c r="W36" s="216"/>
      <c r="X36" s="216"/>
    </row>
    <row r="37" spans="1:24" ht="15" x14ac:dyDescent="0.25">
      <c r="A37" s="216"/>
      <c r="B37" s="86"/>
      <c r="C37" s="59" t="s">
        <v>30</v>
      </c>
      <c r="D37" s="59"/>
      <c r="E37" s="59" t="s">
        <v>31</v>
      </c>
      <c r="F37" s="59"/>
      <c r="G37" s="59"/>
      <c r="H37" s="59"/>
      <c r="I37" s="218"/>
      <c r="J37" s="59"/>
      <c r="K37" s="59"/>
      <c r="L37" s="59"/>
      <c r="M37" s="15"/>
      <c r="N37" s="15"/>
      <c r="O37" s="216"/>
      <c r="P37" s="216"/>
      <c r="Q37" s="16"/>
      <c r="R37" s="216"/>
      <c r="S37" s="221"/>
      <c r="T37" s="216"/>
      <c r="U37" s="216"/>
      <c r="V37" s="216"/>
      <c r="W37" s="216"/>
      <c r="X37" s="216"/>
    </row>
    <row r="38" spans="1:24" ht="15" x14ac:dyDescent="0.25">
      <c r="A38" s="216"/>
      <c r="B38" s="222"/>
      <c r="C38" s="59" t="s">
        <v>32</v>
      </c>
      <c r="D38" s="218"/>
      <c r="E38" s="59" t="s">
        <v>33</v>
      </c>
      <c r="F38" s="218"/>
      <c r="G38" s="218"/>
      <c r="H38" s="218"/>
      <c r="I38" s="218"/>
      <c r="J38" s="218"/>
      <c r="K38" s="218"/>
      <c r="L38" s="218"/>
      <c r="M38" s="216"/>
      <c r="N38" s="216"/>
      <c r="O38" s="216"/>
      <c r="P38" s="216"/>
      <c r="Q38" s="216"/>
      <c r="R38" s="216"/>
      <c r="S38" s="221"/>
      <c r="T38" s="216"/>
      <c r="U38" s="216"/>
      <c r="V38" s="216"/>
      <c r="W38" s="216"/>
      <c r="X38" s="216"/>
    </row>
    <row r="39" spans="1:24" ht="15" x14ac:dyDescent="0.25">
      <c r="A39" s="216"/>
      <c r="B39" s="222"/>
      <c r="C39" s="59"/>
      <c r="D39" s="218"/>
      <c r="E39" s="69" t="s">
        <v>34</v>
      </c>
      <c r="F39" s="218"/>
      <c r="G39" s="218"/>
      <c r="H39" s="218"/>
      <c r="I39" s="218"/>
      <c r="J39" s="59"/>
      <c r="K39" s="218"/>
      <c r="L39" s="62"/>
      <c r="M39" s="216"/>
      <c r="N39" s="216"/>
      <c r="O39" s="216"/>
      <c r="P39" s="216"/>
      <c r="Q39" s="15"/>
      <c r="R39" s="216"/>
      <c r="S39" s="87"/>
      <c r="T39" s="32"/>
      <c r="U39" s="216"/>
      <c r="V39" s="216"/>
      <c r="W39" s="216"/>
      <c r="X39" s="216"/>
    </row>
    <row r="40" spans="1:24" ht="12" customHeight="1" x14ac:dyDescent="0.45">
      <c r="A40" s="216"/>
      <c r="B40" s="222"/>
      <c r="C40" s="59" t="s">
        <v>35</v>
      </c>
      <c r="D40" s="59"/>
      <c r="E40" s="59" t="s">
        <v>36</v>
      </c>
      <c r="F40" s="59"/>
      <c r="G40" s="59"/>
      <c r="H40" s="59"/>
      <c r="I40" s="59"/>
      <c r="J40" s="59"/>
      <c r="K40" s="59"/>
      <c r="L40" s="59"/>
      <c r="M40" s="216"/>
      <c r="N40" s="216"/>
      <c r="O40" s="216"/>
      <c r="P40" s="216"/>
      <c r="Q40" s="8"/>
      <c r="R40" s="216"/>
      <c r="S40" s="88"/>
      <c r="T40" s="18"/>
      <c r="U40" s="216"/>
      <c r="V40" s="216"/>
      <c r="W40" s="216"/>
      <c r="X40" s="216"/>
    </row>
    <row r="41" spans="1:24" ht="15" x14ac:dyDescent="0.25">
      <c r="A41" s="216"/>
      <c r="B41" s="222"/>
      <c r="C41" s="59" t="s">
        <v>37</v>
      </c>
      <c r="D41" s="218"/>
      <c r="E41" s="59" t="s">
        <v>38</v>
      </c>
      <c r="F41" s="218"/>
      <c r="G41" s="59"/>
      <c r="H41" s="218"/>
      <c r="I41" s="218"/>
      <c r="J41" s="218"/>
      <c r="K41" s="218"/>
      <c r="L41" s="218"/>
      <c r="M41" s="216"/>
      <c r="N41" s="216"/>
      <c r="O41" s="216"/>
      <c r="P41" s="216"/>
      <c r="Q41" s="216"/>
      <c r="R41" s="216"/>
      <c r="S41" s="221"/>
      <c r="T41" s="216"/>
      <c r="U41" s="216"/>
      <c r="V41" s="216"/>
      <c r="W41" s="216"/>
      <c r="X41" s="216"/>
    </row>
    <row r="42" spans="1:24" ht="14.25" customHeight="1" x14ac:dyDescent="0.4">
      <c r="A42" s="216"/>
      <c r="B42" s="222"/>
      <c r="C42" s="80"/>
      <c r="D42" s="218"/>
      <c r="E42" s="59" t="s">
        <v>39</v>
      </c>
      <c r="F42" s="218"/>
      <c r="G42" s="218"/>
      <c r="H42" s="218"/>
      <c r="I42" s="80"/>
      <c r="J42" s="80"/>
      <c r="K42" s="218"/>
      <c r="L42" s="218"/>
      <c r="M42" s="216"/>
      <c r="N42" s="216"/>
      <c r="O42" s="216"/>
      <c r="P42" s="8"/>
      <c r="Q42" s="8"/>
      <c r="R42" s="8"/>
      <c r="S42" s="221"/>
      <c r="T42" s="216"/>
      <c r="U42" s="216"/>
      <c r="V42" s="216"/>
      <c r="W42" s="216"/>
      <c r="X42" s="216"/>
    </row>
    <row r="43" spans="1:24" ht="15" x14ac:dyDescent="0.25">
      <c r="A43" s="216"/>
      <c r="B43" s="86"/>
      <c r="C43" s="71"/>
      <c r="D43" s="72"/>
      <c r="E43" s="69" t="s">
        <v>40</v>
      </c>
      <c r="F43" s="59"/>
      <c r="G43" s="70"/>
      <c r="H43" s="218"/>
      <c r="I43" s="59"/>
      <c r="J43" s="73"/>
      <c r="K43" s="72"/>
      <c r="L43" s="74"/>
      <c r="M43" s="30"/>
      <c r="N43" s="34"/>
      <c r="O43" s="216"/>
      <c r="P43" s="15"/>
      <c r="Q43" s="33"/>
      <c r="R43" s="33"/>
      <c r="S43" s="89"/>
      <c r="T43" s="31"/>
      <c r="U43" s="31"/>
      <c r="V43" s="216"/>
      <c r="W43" s="216"/>
      <c r="X43" s="216"/>
    </row>
    <row r="44" spans="1:24" ht="15" x14ac:dyDescent="0.25">
      <c r="A44" s="216"/>
      <c r="B44" s="86"/>
      <c r="C44" s="69"/>
      <c r="D44" s="69"/>
      <c r="E44" s="69" t="s">
        <v>41</v>
      </c>
      <c r="F44" s="59"/>
      <c r="G44" s="75"/>
      <c r="H44" s="218"/>
      <c r="I44" s="59"/>
      <c r="J44" s="73"/>
      <c r="K44" s="72"/>
      <c r="L44" s="76"/>
      <c r="M44" s="30"/>
      <c r="N44" s="34"/>
      <c r="O44" s="216"/>
      <c r="P44" s="15"/>
      <c r="Q44" s="33"/>
      <c r="R44" s="33"/>
      <c r="S44" s="90"/>
      <c r="T44" s="37"/>
      <c r="U44" s="37"/>
      <c r="V44" s="216"/>
      <c r="W44" s="216"/>
      <c r="X44" s="216"/>
    </row>
    <row r="45" spans="1:24" ht="15" x14ac:dyDescent="0.25">
      <c r="A45" s="216"/>
      <c r="B45" s="86"/>
      <c r="C45" s="69"/>
      <c r="D45" s="69"/>
      <c r="E45" s="69" t="s">
        <v>42</v>
      </c>
      <c r="F45" s="59"/>
      <c r="G45" s="75"/>
      <c r="H45" s="218"/>
      <c r="I45" s="59"/>
      <c r="J45" s="73"/>
      <c r="K45" s="72"/>
      <c r="L45" s="77"/>
      <c r="M45" s="30"/>
      <c r="N45" s="29"/>
      <c r="O45" s="216"/>
      <c r="P45" s="15"/>
      <c r="Q45" s="33"/>
      <c r="R45" s="33"/>
      <c r="S45" s="91"/>
      <c r="T45" s="30"/>
      <c r="U45" s="30"/>
      <c r="V45" s="216"/>
      <c r="W45" s="216"/>
      <c r="X45" s="216"/>
    </row>
    <row r="46" spans="1:24" ht="15" x14ac:dyDescent="0.25">
      <c r="A46" s="216"/>
      <c r="B46" s="92"/>
      <c r="C46" s="69" t="s">
        <v>43</v>
      </c>
      <c r="D46" s="69"/>
      <c r="E46" s="69" t="s">
        <v>44</v>
      </c>
      <c r="F46" s="69"/>
      <c r="G46" s="75"/>
      <c r="H46" s="218"/>
      <c r="I46" s="59"/>
      <c r="J46" s="78"/>
      <c r="K46" s="69"/>
      <c r="L46" s="79"/>
      <c r="M46" s="30"/>
      <c r="N46" s="36"/>
      <c r="O46" s="216"/>
      <c r="P46" s="15"/>
      <c r="Q46" s="35"/>
      <c r="R46" s="35"/>
      <c r="S46" s="91"/>
      <c r="T46" s="30"/>
      <c r="U46" s="36"/>
      <c r="V46" s="216"/>
      <c r="W46" s="216"/>
      <c r="X46" s="216"/>
    </row>
    <row r="47" spans="1:24" ht="15" x14ac:dyDescent="0.25">
      <c r="A47" s="216"/>
      <c r="B47" s="86"/>
      <c r="C47" s="71"/>
      <c r="D47" s="71"/>
      <c r="E47" s="69" t="s">
        <v>45</v>
      </c>
      <c r="F47" s="59"/>
      <c r="G47" s="71"/>
      <c r="H47" s="218"/>
      <c r="I47" s="59"/>
      <c r="J47" s="78"/>
      <c r="K47" s="69"/>
      <c r="L47" s="79"/>
      <c r="M47" s="30"/>
      <c r="N47" s="29"/>
      <c r="O47" s="216"/>
      <c r="P47" s="15"/>
      <c r="Q47" s="35"/>
      <c r="R47" s="35"/>
      <c r="S47" s="91"/>
      <c r="T47" s="30"/>
      <c r="U47" s="29"/>
      <c r="V47" s="216"/>
      <c r="W47" s="216"/>
      <c r="X47" s="216"/>
    </row>
    <row r="48" spans="1:24" ht="12.75" customHeight="1" x14ac:dyDescent="0.25">
      <c r="A48" s="216"/>
      <c r="B48" s="222"/>
      <c r="C48" s="69" t="s">
        <v>46</v>
      </c>
      <c r="D48" s="218"/>
      <c r="E48" s="69" t="s">
        <v>47</v>
      </c>
      <c r="F48" s="218"/>
      <c r="G48" s="218"/>
      <c r="H48" s="218"/>
      <c r="I48" s="218"/>
      <c r="J48" s="218"/>
      <c r="K48" s="218"/>
      <c r="L48" s="218"/>
      <c r="M48" s="216"/>
      <c r="N48" s="216"/>
      <c r="O48" s="216"/>
      <c r="P48" s="216"/>
      <c r="Q48" s="216"/>
      <c r="R48" s="216"/>
      <c r="S48" s="221"/>
      <c r="T48" s="216"/>
      <c r="U48" s="216"/>
      <c r="V48" s="216"/>
      <c r="W48" s="216"/>
      <c r="X48" s="216"/>
    </row>
    <row r="49" spans="1:24" ht="14.25" customHeight="1" x14ac:dyDescent="0.25">
      <c r="A49" s="216"/>
      <c r="B49" s="222"/>
      <c r="C49" s="69" t="s">
        <v>48</v>
      </c>
      <c r="D49" s="69"/>
      <c r="E49" s="69" t="s">
        <v>49</v>
      </c>
      <c r="F49" s="69"/>
      <c r="G49" s="69"/>
      <c r="H49" s="69"/>
      <c r="I49" s="69"/>
      <c r="J49" s="69"/>
      <c r="K49" s="69"/>
      <c r="L49" s="69"/>
      <c r="M49" s="35"/>
      <c r="N49" s="35"/>
      <c r="O49" s="35"/>
      <c r="P49" s="35"/>
      <c r="Q49" s="35"/>
      <c r="R49" s="35"/>
      <c r="S49" s="221"/>
      <c r="T49" s="216"/>
      <c r="U49" s="216"/>
      <c r="V49" s="216"/>
      <c r="W49" s="216"/>
      <c r="X49" s="216"/>
    </row>
    <row r="50" spans="1:24" ht="15" x14ac:dyDescent="0.25">
      <c r="A50" s="216"/>
      <c r="B50" s="86"/>
      <c r="C50" s="71"/>
      <c r="D50" s="72"/>
      <c r="E50" s="69" t="s">
        <v>50</v>
      </c>
      <c r="F50" s="59"/>
      <c r="G50" s="70"/>
      <c r="H50" s="218"/>
      <c r="I50" s="59"/>
      <c r="J50" s="73"/>
      <c r="K50" s="72"/>
      <c r="L50" s="74"/>
      <c r="M50" s="30"/>
      <c r="N50" s="34"/>
      <c r="O50" s="216"/>
      <c r="P50" s="15"/>
      <c r="Q50" s="33"/>
      <c r="R50" s="33"/>
      <c r="S50" s="89"/>
      <c r="T50" s="31"/>
      <c r="U50" s="31"/>
      <c r="V50" s="216"/>
      <c r="W50" s="216"/>
      <c r="X50" s="216"/>
    </row>
    <row r="51" spans="1:24" ht="15" x14ac:dyDescent="0.25">
      <c r="A51" s="216"/>
      <c r="B51" s="86"/>
      <c r="C51" s="69"/>
      <c r="D51" s="69"/>
      <c r="E51" s="69" t="s">
        <v>51</v>
      </c>
      <c r="F51" s="59"/>
      <c r="G51" s="75"/>
      <c r="H51" s="218"/>
      <c r="I51" s="59"/>
      <c r="J51" s="73"/>
      <c r="K51" s="72"/>
      <c r="L51" s="76"/>
      <c r="M51" s="30"/>
      <c r="N51" s="34"/>
      <c r="O51" s="216"/>
      <c r="P51" s="15"/>
      <c r="Q51" s="33"/>
      <c r="R51" s="33"/>
      <c r="S51" s="90"/>
      <c r="T51" s="37"/>
      <c r="U51" s="37"/>
      <c r="V51" s="216"/>
      <c r="W51" s="216"/>
      <c r="X51" s="216"/>
    </row>
    <row r="52" spans="1:24" ht="15" x14ac:dyDescent="0.25">
      <c r="A52" s="216"/>
      <c r="B52" s="86"/>
      <c r="C52" s="69" t="s">
        <v>52</v>
      </c>
      <c r="D52" s="69"/>
      <c r="E52" s="69" t="s">
        <v>53</v>
      </c>
      <c r="F52" s="59"/>
      <c r="G52" s="75"/>
      <c r="H52" s="218"/>
      <c r="I52" s="59"/>
      <c r="J52" s="73"/>
      <c r="K52" s="72"/>
      <c r="L52" s="77"/>
      <c r="M52" s="30"/>
      <c r="N52" s="29"/>
      <c r="O52" s="216"/>
      <c r="P52" s="15"/>
      <c r="Q52" s="33"/>
      <c r="R52" s="33"/>
      <c r="S52" s="91"/>
      <c r="T52" s="30"/>
      <c r="U52" s="30"/>
      <c r="V52" s="216"/>
      <c r="W52" s="216"/>
      <c r="X52" s="216"/>
    </row>
    <row r="53" spans="1:24" ht="15" x14ac:dyDescent="0.25">
      <c r="A53" s="216"/>
      <c r="B53" s="92"/>
      <c r="C53" s="35"/>
      <c r="D53" s="35"/>
      <c r="E53" s="35" t="s">
        <v>54</v>
      </c>
      <c r="F53" s="35"/>
      <c r="G53" s="36"/>
      <c r="H53" s="216"/>
      <c r="I53" s="15"/>
      <c r="J53" s="39"/>
      <c r="K53" s="35"/>
      <c r="L53" s="29"/>
      <c r="M53" s="30"/>
      <c r="N53" s="36"/>
      <c r="O53" s="216"/>
      <c r="P53" s="15"/>
      <c r="Q53" s="35"/>
      <c r="R53" s="35"/>
      <c r="S53" s="91"/>
      <c r="T53" s="30"/>
      <c r="U53" s="36"/>
      <c r="V53" s="216"/>
      <c r="W53" s="216"/>
      <c r="X53" s="216"/>
    </row>
    <row r="54" spans="1:24" ht="15" x14ac:dyDescent="0.25">
      <c r="A54" s="216"/>
      <c r="B54" s="93"/>
      <c r="C54" s="94"/>
      <c r="D54" s="94"/>
      <c r="E54" s="95"/>
      <c r="F54" s="96"/>
      <c r="G54" s="97"/>
      <c r="H54" s="223"/>
      <c r="I54" s="96"/>
      <c r="J54" s="98"/>
      <c r="K54" s="94"/>
      <c r="L54" s="99"/>
      <c r="M54" s="95"/>
      <c r="N54" s="99"/>
      <c r="O54" s="223"/>
      <c r="P54" s="96"/>
      <c r="Q54" s="94"/>
      <c r="R54" s="94"/>
      <c r="S54" s="100"/>
      <c r="T54" s="30"/>
      <c r="U54" s="29"/>
      <c r="V54" s="216"/>
      <c r="W54" s="216"/>
      <c r="X54" s="216"/>
    </row>
    <row r="55" spans="1:24" ht="15" x14ac:dyDescent="0.25">
      <c r="A55" s="216"/>
      <c r="B55" s="15"/>
      <c r="C55" s="35"/>
      <c r="D55" s="35"/>
      <c r="E55" s="30"/>
      <c r="F55" s="15"/>
      <c r="G55" s="36"/>
      <c r="H55" s="216"/>
      <c r="I55" s="15"/>
      <c r="J55" s="39"/>
      <c r="K55" s="35"/>
      <c r="L55" s="29"/>
      <c r="M55" s="30"/>
      <c r="N55" s="36"/>
      <c r="O55" s="216"/>
      <c r="P55" s="15"/>
      <c r="Q55" s="35"/>
      <c r="R55" s="35"/>
      <c r="S55" s="30"/>
      <c r="T55" s="30"/>
      <c r="U55" s="40"/>
      <c r="V55" s="216"/>
      <c r="W55" s="216"/>
      <c r="X55" s="216"/>
    </row>
    <row r="56" spans="1:24" ht="15" x14ac:dyDescent="0.25">
      <c r="A56" s="216"/>
      <c r="B56" s="15"/>
      <c r="C56" s="35"/>
      <c r="D56" s="35"/>
      <c r="E56" s="30"/>
      <c r="F56" s="15"/>
      <c r="G56" s="36"/>
      <c r="H56" s="216"/>
      <c r="I56" s="15"/>
      <c r="J56" s="39"/>
      <c r="K56" s="39"/>
      <c r="L56" s="29"/>
      <c r="M56" s="30"/>
      <c r="N56" s="29"/>
      <c r="O56" s="216"/>
      <c r="P56" s="15"/>
      <c r="Q56" s="35"/>
      <c r="R56" s="35"/>
      <c r="S56" s="30"/>
      <c r="T56" s="30"/>
      <c r="U56" s="29"/>
      <c r="V56" s="216"/>
      <c r="W56" s="216"/>
      <c r="X56" s="216"/>
    </row>
    <row r="57" spans="1:24" ht="26.25" x14ac:dyDescent="0.4">
      <c r="A57" s="216"/>
      <c r="B57" s="15"/>
      <c r="C57" s="56" t="s">
        <v>55</v>
      </c>
      <c r="D57" s="35"/>
      <c r="E57" s="30"/>
      <c r="F57" s="15"/>
      <c r="G57" s="36"/>
      <c r="H57" s="216"/>
      <c r="I57" s="15"/>
      <c r="J57" s="39"/>
      <c r="K57" s="39"/>
      <c r="L57" s="29"/>
      <c r="M57" s="30"/>
      <c r="N57" s="29"/>
      <c r="O57" s="216"/>
      <c r="P57" s="15"/>
      <c r="Q57" s="35"/>
      <c r="R57" s="35"/>
      <c r="S57" s="30"/>
      <c r="T57" s="30"/>
      <c r="U57" s="29"/>
      <c r="V57" s="216"/>
      <c r="W57" s="216"/>
      <c r="X57" s="216"/>
    </row>
    <row r="58" spans="1:24" ht="15" x14ac:dyDescent="0.25">
      <c r="A58" s="216"/>
      <c r="B58" s="15"/>
      <c r="C58" s="35" t="s">
        <v>56</v>
      </c>
      <c r="D58" s="35"/>
      <c r="E58" s="30"/>
      <c r="F58" s="15"/>
      <c r="G58" s="36"/>
      <c r="H58" s="216"/>
      <c r="I58" s="15"/>
      <c r="J58" s="39"/>
      <c r="K58" s="39"/>
      <c r="L58" s="29"/>
      <c r="M58" s="30"/>
      <c r="N58" s="29"/>
      <c r="O58" s="216"/>
      <c r="P58" s="15"/>
      <c r="Q58" s="35"/>
      <c r="R58" s="35"/>
      <c r="S58" s="30"/>
      <c r="T58" s="30"/>
      <c r="U58" s="29"/>
      <c r="V58" s="216"/>
      <c r="W58" s="216"/>
      <c r="X58" s="216"/>
    </row>
    <row r="59" spans="1:24" ht="15" x14ac:dyDescent="0.25">
      <c r="A59" s="15"/>
      <c r="B59" s="15"/>
      <c r="C59" s="35"/>
      <c r="D59" s="35"/>
      <c r="E59" s="30"/>
      <c r="F59" s="15"/>
      <c r="G59" s="134"/>
      <c r="H59" s="216"/>
      <c r="I59" s="15"/>
      <c r="J59" s="39"/>
      <c r="K59" s="39"/>
      <c r="L59" s="29"/>
      <c r="M59" s="30"/>
      <c r="N59" s="29"/>
      <c r="O59" s="216"/>
      <c r="P59" s="15"/>
      <c r="Q59" s="35"/>
      <c r="R59" s="35"/>
      <c r="S59" s="30"/>
      <c r="T59" s="30"/>
      <c r="U59" s="29"/>
      <c r="V59" s="216"/>
      <c r="W59" s="216"/>
      <c r="X59" s="216"/>
    </row>
    <row r="60" spans="1:24" ht="20.25" customHeight="1" x14ac:dyDescent="0.35">
      <c r="A60" s="15"/>
      <c r="B60" s="15"/>
      <c r="C60" s="41"/>
      <c r="D60" s="35"/>
      <c r="E60" s="42"/>
      <c r="F60" s="15"/>
      <c r="G60" s="43"/>
      <c r="H60" s="216"/>
      <c r="I60" s="15"/>
      <c r="J60" s="39"/>
      <c r="K60" s="39"/>
      <c r="L60" s="44"/>
      <c r="M60" s="30"/>
      <c r="N60" s="45"/>
      <c r="O60" s="216"/>
      <c r="P60" s="15"/>
      <c r="Q60" s="35"/>
      <c r="R60" s="46"/>
      <c r="S60" s="42"/>
      <c r="T60" s="42"/>
      <c r="U60" s="43"/>
      <c r="V60" s="216"/>
      <c r="W60" s="216"/>
      <c r="X60" s="216"/>
    </row>
    <row r="61" spans="1:24" ht="19.5" customHeight="1" x14ac:dyDescent="0.35">
      <c r="A61" s="15"/>
      <c r="B61" s="15"/>
      <c r="C61" s="41"/>
      <c r="D61" s="35"/>
      <c r="E61" s="46"/>
      <c r="F61" s="15"/>
      <c r="G61" s="42"/>
      <c r="H61" s="216"/>
      <c r="I61" s="15"/>
      <c r="J61" s="39"/>
      <c r="K61" s="39"/>
      <c r="L61" s="47"/>
      <c r="M61" s="30"/>
      <c r="N61" s="216"/>
      <c r="O61" s="216"/>
      <c r="P61" s="15"/>
      <c r="Q61" s="35"/>
      <c r="R61" s="46"/>
      <c r="S61" s="46"/>
      <c r="T61" s="46"/>
      <c r="U61" s="42"/>
      <c r="V61" s="216"/>
      <c r="W61" s="216"/>
      <c r="X61" s="216"/>
    </row>
    <row r="62" spans="1:24" ht="15" x14ac:dyDescent="0.25">
      <c r="A62" s="15"/>
      <c r="B62" s="15"/>
      <c r="C62" s="15"/>
      <c r="D62" s="15"/>
      <c r="E62" s="15"/>
      <c r="F62" s="15"/>
      <c r="G62" s="15"/>
      <c r="H62" s="216"/>
      <c r="I62" s="216"/>
      <c r="J62" s="216"/>
      <c r="K62" s="216"/>
      <c r="L62" s="216"/>
      <c r="M62" s="216"/>
      <c r="N62" s="216"/>
      <c r="O62" s="216"/>
      <c r="P62" s="216"/>
      <c r="Q62" s="216"/>
      <c r="R62" s="216"/>
      <c r="S62" s="216"/>
      <c r="T62" s="216"/>
      <c r="U62" s="216"/>
      <c r="V62" s="216"/>
      <c r="W62" s="216"/>
      <c r="X62" s="216"/>
    </row>
    <row r="63" spans="1:24" ht="15" x14ac:dyDescent="0.25">
      <c r="A63" s="15"/>
      <c r="B63" s="15"/>
      <c r="C63" s="15"/>
      <c r="D63" s="15"/>
      <c r="E63" s="15"/>
      <c r="F63" s="15"/>
      <c r="G63" s="32"/>
      <c r="H63" s="216"/>
      <c r="I63" s="216"/>
      <c r="J63" s="216"/>
      <c r="K63" s="216"/>
      <c r="L63" s="216"/>
      <c r="M63" s="216"/>
      <c r="N63" s="32"/>
      <c r="O63" s="216"/>
      <c r="P63" s="216"/>
      <c r="Q63" s="216"/>
      <c r="R63" s="216"/>
      <c r="S63" s="216"/>
      <c r="T63" s="216"/>
      <c r="U63" s="32"/>
      <c r="V63" s="216"/>
      <c r="W63" s="216"/>
      <c r="X63" s="216"/>
    </row>
    <row r="64" spans="1:24" ht="28.5" x14ac:dyDescent="0.45">
      <c r="A64" s="15"/>
      <c r="B64" s="15"/>
      <c r="C64" s="56"/>
      <c r="D64" s="15"/>
      <c r="E64" s="15"/>
      <c r="F64" s="15"/>
      <c r="G64" s="17"/>
      <c r="H64" s="216"/>
      <c r="I64" s="216"/>
      <c r="J64" s="8"/>
      <c r="K64" s="216"/>
      <c r="L64" s="216"/>
      <c r="M64" s="216"/>
      <c r="N64" s="17"/>
      <c r="O64" s="216"/>
      <c r="P64" s="216"/>
      <c r="Q64" s="8"/>
      <c r="R64" s="216"/>
      <c r="S64" s="216"/>
      <c r="T64" s="216"/>
      <c r="U64" s="17"/>
      <c r="V64" s="216"/>
      <c r="W64" s="216"/>
      <c r="X64" s="216"/>
    </row>
    <row r="65" spans="1:24" ht="15" x14ac:dyDescent="0.25">
      <c r="A65" s="15"/>
      <c r="B65" s="15"/>
      <c r="C65" s="15"/>
      <c r="D65" s="15"/>
      <c r="E65" s="15"/>
      <c r="F65" s="15"/>
      <c r="G65" s="15"/>
      <c r="H65" s="216"/>
      <c r="I65" s="216"/>
      <c r="J65" s="216"/>
      <c r="K65" s="216"/>
      <c r="L65" s="216"/>
      <c r="M65" s="216"/>
      <c r="N65" s="216"/>
      <c r="O65" s="216"/>
      <c r="P65" s="216"/>
      <c r="Q65" s="216"/>
      <c r="R65" s="216"/>
      <c r="S65" s="216"/>
      <c r="T65" s="216"/>
      <c r="U65" s="216"/>
      <c r="V65" s="216"/>
      <c r="W65" s="216"/>
      <c r="X65" s="216"/>
    </row>
    <row r="66" spans="1:24" ht="15" x14ac:dyDescent="0.25">
      <c r="A66" s="15"/>
      <c r="B66" s="15"/>
      <c r="C66" s="15"/>
      <c r="D66" s="15"/>
      <c r="E66" s="15"/>
      <c r="F66" s="15"/>
      <c r="G66" s="15"/>
      <c r="H66" s="216"/>
      <c r="I66" s="216"/>
      <c r="J66" s="216"/>
      <c r="K66" s="216"/>
      <c r="L66" s="216"/>
      <c r="M66" s="216"/>
      <c r="N66" s="216"/>
      <c r="O66" s="216"/>
      <c r="P66" s="216"/>
      <c r="Q66" s="216"/>
      <c r="R66" s="216"/>
      <c r="S66" s="216"/>
      <c r="T66" s="216"/>
      <c r="U66" s="216"/>
      <c r="V66" s="216"/>
      <c r="W66" s="216"/>
      <c r="X66" s="216"/>
    </row>
    <row r="67" spans="1:24" ht="26.25" x14ac:dyDescent="0.4">
      <c r="A67" s="15"/>
      <c r="B67" s="135"/>
      <c r="C67" s="135"/>
      <c r="D67" s="15"/>
      <c r="E67" s="15"/>
      <c r="F67" s="15"/>
      <c r="G67" s="15"/>
      <c r="H67" s="216"/>
      <c r="I67" s="8"/>
      <c r="J67" s="8"/>
      <c r="K67" s="216"/>
      <c r="L67" s="216"/>
      <c r="M67" s="216"/>
      <c r="N67" s="216"/>
      <c r="O67" s="216"/>
      <c r="P67" s="216"/>
      <c r="Q67" s="216"/>
      <c r="R67" s="216"/>
      <c r="S67" s="216"/>
      <c r="T67" s="216"/>
      <c r="U67" s="216"/>
      <c r="V67" s="216"/>
      <c r="W67" s="216"/>
      <c r="X67" s="216"/>
    </row>
    <row r="68" spans="1:24" ht="15" x14ac:dyDescent="0.25">
      <c r="A68" s="15"/>
      <c r="B68" s="15"/>
      <c r="C68" s="15"/>
      <c r="D68" s="15"/>
      <c r="E68" s="30"/>
      <c r="F68" s="15"/>
      <c r="G68" s="30"/>
      <c r="H68" s="216"/>
      <c r="I68" s="216"/>
      <c r="J68" s="216"/>
      <c r="K68" s="216"/>
      <c r="L68" s="216"/>
      <c r="M68" s="216"/>
      <c r="N68" s="216"/>
      <c r="O68" s="216"/>
      <c r="P68" s="216"/>
      <c r="Q68" s="216"/>
      <c r="R68" s="216"/>
      <c r="S68" s="216"/>
      <c r="T68" s="216"/>
      <c r="U68" s="216"/>
      <c r="V68" s="216"/>
      <c r="W68" s="216"/>
      <c r="X68" s="216"/>
    </row>
    <row r="69" spans="1:24" ht="15" x14ac:dyDescent="0.25">
      <c r="A69" s="15"/>
      <c r="B69" s="15"/>
      <c r="C69" s="15"/>
      <c r="D69" s="15"/>
      <c r="E69" s="134"/>
      <c r="F69" s="15"/>
      <c r="G69" s="136"/>
      <c r="H69" s="216"/>
      <c r="I69" s="216"/>
      <c r="J69" s="216"/>
      <c r="K69" s="216"/>
      <c r="L69" s="216"/>
      <c r="M69" s="216"/>
      <c r="N69" s="216"/>
      <c r="O69" s="216"/>
      <c r="P69" s="216"/>
      <c r="Q69" s="216"/>
      <c r="R69" s="216"/>
      <c r="S69" s="216"/>
      <c r="T69" s="216"/>
      <c r="U69" s="216"/>
      <c r="V69" s="216"/>
      <c r="W69" s="216"/>
      <c r="X69" s="216"/>
    </row>
    <row r="70" spans="1:24" ht="15" x14ac:dyDescent="0.25">
      <c r="A70" s="15"/>
      <c r="B70" s="15"/>
      <c r="C70" s="15"/>
      <c r="D70" s="15"/>
      <c r="E70" s="134"/>
      <c r="F70" s="15"/>
      <c r="G70" s="136"/>
      <c r="H70" s="216"/>
      <c r="I70" s="216"/>
      <c r="J70" s="216"/>
      <c r="K70" s="216"/>
      <c r="L70" s="216"/>
      <c r="M70" s="216"/>
      <c r="N70" s="216"/>
      <c r="O70" s="216"/>
      <c r="P70" s="216"/>
      <c r="Q70" s="216"/>
      <c r="R70" s="216"/>
      <c r="S70" s="216"/>
      <c r="T70" s="216"/>
      <c r="U70" s="216"/>
      <c r="V70" s="216"/>
      <c r="W70" s="216"/>
      <c r="X70" s="216"/>
    </row>
    <row r="71" spans="1:24" ht="15" x14ac:dyDescent="0.25">
      <c r="A71" s="15"/>
      <c r="B71" s="15"/>
      <c r="C71" s="15"/>
      <c r="D71" s="15"/>
      <c r="E71" s="134"/>
      <c r="F71" s="15"/>
      <c r="G71" s="136"/>
      <c r="H71" s="216"/>
      <c r="I71" s="216"/>
      <c r="J71" s="216"/>
      <c r="K71" s="216"/>
      <c r="L71" s="216"/>
      <c r="M71" s="216"/>
      <c r="N71" s="216"/>
      <c r="O71" s="216"/>
      <c r="P71" s="216"/>
      <c r="Q71" s="216"/>
      <c r="R71" s="216"/>
      <c r="S71" s="216"/>
      <c r="T71" s="216"/>
      <c r="U71" s="216"/>
      <c r="V71" s="216"/>
      <c r="W71" s="216"/>
      <c r="X71" s="216"/>
    </row>
    <row r="72" spans="1:24" ht="15" customHeight="1" x14ac:dyDescent="0.25">
      <c r="A72" s="15"/>
      <c r="B72" s="15"/>
      <c r="C72" s="15"/>
      <c r="D72" s="15"/>
      <c r="E72" s="134"/>
      <c r="F72" s="15"/>
      <c r="G72" s="136"/>
      <c r="H72" s="216"/>
      <c r="I72" s="216"/>
      <c r="J72" s="216"/>
      <c r="K72" s="216"/>
      <c r="L72" s="32"/>
      <c r="M72" s="216"/>
      <c r="N72" s="216"/>
      <c r="O72" s="216"/>
      <c r="P72" s="216"/>
      <c r="Q72" s="216"/>
      <c r="R72" s="216"/>
      <c r="S72" s="216"/>
      <c r="T72" s="216"/>
      <c r="U72" s="32"/>
      <c r="V72" s="216"/>
      <c r="W72" s="216"/>
      <c r="X72" s="216"/>
    </row>
    <row r="73" spans="1:24" ht="28.5" x14ac:dyDescent="0.45">
      <c r="A73" s="15"/>
      <c r="B73" s="15"/>
      <c r="C73" s="15"/>
      <c r="D73" s="15"/>
      <c r="E73" s="15"/>
      <c r="F73" s="15"/>
      <c r="G73" s="137"/>
      <c r="H73" s="216"/>
      <c r="I73" s="216"/>
      <c r="J73" s="8"/>
      <c r="K73" s="216"/>
      <c r="L73" s="18"/>
      <c r="M73" s="216"/>
      <c r="N73" s="216"/>
      <c r="O73" s="216"/>
      <c r="P73" s="216"/>
      <c r="Q73" s="8"/>
      <c r="R73" s="216"/>
      <c r="S73" s="216"/>
      <c r="T73" s="216"/>
      <c r="U73" s="17"/>
      <c r="V73" s="216"/>
      <c r="W73" s="216"/>
      <c r="X73" s="216"/>
    </row>
    <row r="74" spans="1:24" ht="15" x14ac:dyDescent="0.25">
      <c r="A74" s="15"/>
      <c r="B74" s="15"/>
      <c r="C74" s="15"/>
      <c r="D74" s="15"/>
      <c r="E74" s="15"/>
      <c r="F74" s="15"/>
      <c r="G74" s="15"/>
      <c r="H74" s="216"/>
      <c r="I74" s="216"/>
      <c r="J74" s="216"/>
      <c r="K74" s="216"/>
      <c r="L74" s="216"/>
      <c r="M74" s="216"/>
      <c r="N74" s="216"/>
      <c r="O74" s="216"/>
      <c r="P74" s="216"/>
      <c r="Q74" s="216"/>
      <c r="R74" s="216"/>
      <c r="S74" s="216"/>
      <c r="T74" s="216"/>
      <c r="U74" s="216"/>
      <c r="V74" s="216"/>
      <c r="W74" s="216"/>
      <c r="X74" s="216"/>
    </row>
    <row r="75" spans="1:24" ht="15" x14ac:dyDescent="0.25">
      <c r="A75" s="15"/>
      <c r="B75" s="15"/>
      <c r="C75" s="15"/>
      <c r="D75" s="15"/>
      <c r="E75" s="15"/>
      <c r="F75" s="15"/>
      <c r="G75" s="15"/>
      <c r="H75" s="216"/>
      <c r="I75" s="216"/>
      <c r="J75" s="216"/>
      <c r="K75" s="216"/>
      <c r="L75" s="216"/>
      <c r="M75" s="216"/>
      <c r="N75" s="216"/>
      <c r="O75" s="216"/>
      <c r="P75" s="216"/>
      <c r="Q75" s="216"/>
      <c r="R75" s="216"/>
      <c r="S75" s="216"/>
      <c r="T75" s="216"/>
      <c r="U75" s="216"/>
      <c r="V75" s="216"/>
      <c r="W75" s="216"/>
      <c r="X75" s="216"/>
    </row>
    <row r="76" spans="1:24" ht="15" x14ac:dyDescent="0.25">
      <c r="A76" s="216"/>
      <c r="B76" s="216"/>
      <c r="C76" s="216"/>
      <c r="D76" s="216"/>
      <c r="E76" s="216"/>
      <c r="F76" s="216"/>
      <c r="G76" s="32"/>
      <c r="H76" s="216"/>
      <c r="I76" s="216"/>
      <c r="J76" s="216"/>
      <c r="K76" s="216"/>
      <c r="L76" s="216"/>
      <c r="M76" s="216"/>
      <c r="N76" s="216"/>
      <c r="O76" s="216"/>
      <c r="P76" s="216"/>
      <c r="Q76" s="216"/>
      <c r="R76" s="216"/>
      <c r="S76" s="216"/>
      <c r="T76" s="216"/>
      <c r="U76" s="32"/>
      <c r="V76" s="216"/>
      <c r="W76" s="216"/>
      <c r="X76" s="216"/>
    </row>
    <row r="77" spans="1:24" ht="28.5" x14ac:dyDescent="0.45">
      <c r="A77" s="216"/>
      <c r="B77" s="216"/>
      <c r="C77" s="8"/>
      <c r="D77" s="216"/>
      <c r="E77" s="216"/>
      <c r="F77" s="216"/>
      <c r="G77" s="17"/>
      <c r="H77" s="216"/>
      <c r="I77" s="216"/>
      <c r="J77" s="216"/>
      <c r="K77" s="216"/>
      <c r="L77" s="216"/>
      <c r="M77" s="216"/>
      <c r="N77" s="216"/>
      <c r="O77" s="216"/>
      <c r="P77" s="216"/>
      <c r="Q77" s="8"/>
      <c r="R77" s="216"/>
      <c r="S77" s="216"/>
      <c r="T77" s="216"/>
      <c r="U77" s="11"/>
      <c r="V77" s="216"/>
      <c r="W77" s="216"/>
      <c r="X77" s="216"/>
    </row>
    <row r="78" spans="1:24" ht="15" x14ac:dyDescent="0.25">
      <c r="A78" s="216"/>
      <c r="B78" s="216"/>
      <c r="C78" s="216"/>
      <c r="D78" s="216"/>
      <c r="E78" s="216"/>
      <c r="F78" s="216"/>
      <c r="G78" s="216"/>
      <c r="H78" s="216"/>
      <c r="I78" s="216"/>
      <c r="J78" s="216"/>
      <c r="K78" s="216"/>
      <c r="L78" s="216"/>
      <c r="M78" s="216"/>
      <c r="N78" s="216"/>
      <c r="O78" s="216"/>
      <c r="P78" s="216"/>
      <c r="Q78" s="216"/>
      <c r="R78" s="216"/>
      <c r="S78" s="216"/>
      <c r="T78" s="216"/>
      <c r="U78" s="216"/>
      <c r="V78" s="216"/>
      <c r="W78" s="216"/>
      <c r="X78" s="216"/>
    </row>
    <row r="79" spans="1:24" ht="15" x14ac:dyDescent="0.25">
      <c r="A79" s="216"/>
      <c r="B79" s="216"/>
      <c r="C79" s="216"/>
      <c r="D79" s="216"/>
      <c r="E79" s="216"/>
      <c r="F79" s="216"/>
      <c r="G79" s="216"/>
      <c r="H79" s="216"/>
      <c r="I79" s="216"/>
      <c r="J79" s="216"/>
      <c r="K79" s="216"/>
      <c r="L79" s="216"/>
      <c r="M79" s="216"/>
      <c r="N79" s="216"/>
      <c r="O79" s="216"/>
      <c r="P79" s="216"/>
      <c r="Q79" s="216"/>
      <c r="R79" s="216"/>
      <c r="S79" s="216"/>
      <c r="T79" s="216"/>
      <c r="U79" s="216"/>
      <c r="V79" s="216"/>
      <c r="W79" s="216"/>
      <c r="X79" s="216"/>
    </row>
    <row r="80" spans="1:24" ht="15" x14ac:dyDescent="0.25">
      <c r="A80" s="216"/>
      <c r="B80" s="216"/>
      <c r="C80" s="216"/>
      <c r="D80" s="216"/>
      <c r="E80" s="216"/>
      <c r="F80" s="216"/>
      <c r="G80" s="216"/>
      <c r="H80" s="216"/>
      <c r="I80" s="216"/>
      <c r="J80" s="216"/>
      <c r="K80" s="216"/>
      <c r="L80" s="216"/>
      <c r="M80" s="216"/>
      <c r="N80" s="216"/>
      <c r="O80" s="216"/>
      <c r="P80" s="216"/>
      <c r="Q80" s="216"/>
      <c r="R80" s="216"/>
      <c r="S80" s="216"/>
      <c r="T80" s="216"/>
      <c r="U80" s="216"/>
      <c r="V80" s="216"/>
      <c r="W80" s="216"/>
      <c r="X80" s="216"/>
    </row>
    <row r="81" spans="1:24" ht="15" x14ac:dyDescent="0.25">
      <c r="A81" s="216"/>
      <c r="B81" s="216"/>
      <c r="C81" s="216"/>
      <c r="D81" s="216"/>
      <c r="E81" s="216"/>
      <c r="F81" s="216"/>
      <c r="G81" s="216"/>
      <c r="H81" s="216"/>
      <c r="I81" s="216"/>
      <c r="J81" s="216"/>
      <c r="K81" s="216"/>
      <c r="L81" s="216"/>
      <c r="M81" s="216"/>
      <c r="N81" s="216"/>
      <c r="O81" s="216"/>
      <c r="P81" s="216"/>
      <c r="Q81" s="216"/>
      <c r="R81" s="216"/>
      <c r="S81" s="216"/>
      <c r="T81" s="216"/>
      <c r="U81" s="216"/>
      <c r="V81" s="216"/>
      <c r="W81" s="216"/>
      <c r="X81" s="216"/>
    </row>
    <row r="82" spans="1:24" ht="15" x14ac:dyDescent="0.25">
      <c r="A82" s="216"/>
      <c r="B82" s="216"/>
      <c r="C82" s="216"/>
      <c r="D82" s="216"/>
      <c r="E82" s="216"/>
      <c r="F82" s="216"/>
      <c r="G82" s="216"/>
      <c r="H82" s="216"/>
      <c r="I82" s="216"/>
      <c r="J82" s="216"/>
      <c r="K82" s="216"/>
      <c r="L82" s="216"/>
      <c r="M82" s="216"/>
      <c r="N82" s="216"/>
      <c r="O82" s="216"/>
      <c r="P82" s="216"/>
      <c r="Q82" s="216"/>
      <c r="R82" s="216"/>
      <c r="S82" s="216"/>
      <c r="T82" s="216"/>
      <c r="U82" s="216"/>
      <c r="V82" s="216"/>
      <c r="W82" s="216"/>
      <c r="X82" s="216"/>
    </row>
    <row r="83" spans="1:24" ht="15" x14ac:dyDescent="0.25">
      <c r="A83" s="216"/>
      <c r="B83" s="216"/>
      <c r="C83" s="216"/>
      <c r="D83" s="216"/>
      <c r="E83" s="216"/>
      <c r="F83" s="216"/>
      <c r="G83" s="216"/>
      <c r="H83" s="216"/>
      <c r="I83" s="216"/>
      <c r="J83" s="216"/>
      <c r="K83" s="216"/>
      <c r="L83" s="216"/>
      <c r="M83" s="216"/>
      <c r="N83" s="216"/>
      <c r="O83" s="216"/>
      <c r="P83" s="216"/>
      <c r="Q83" s="216"/>
      <c r="R83" s="216"/>
      <c r="S83" s="216"/>
      <c r="T83" s="216"/>
      <c r="U83" s="216"/>
      <c r="V83" s="216"/>
      <c r="W83" s="216"/>
      <c r="X83" s="216"/>
    </row>
    <row r="84" spans="1:24" ht="15" x14ac:dyDescent="0.25">
      <c r="A84" s="216"/>
      <c r="B84" s="216"/>
      <c r="C84" s="216"/>
      <c r="D84" s="216"/>
      <c r="E84" s="216"/>
      <c r="F84" s="216"/>
      <c r="G84" s="216"/>
      <c r="H84" s="216"/>
      <c r="I84" s="216"/>
      <c r="J84" s="216"/>
      <c r="K84" s="216"/>
      <c r="L84" s="216"/>
      <c r="M84" s="216"/>
      <c r="N84" s="216"/>
      <c r="O84" s="216"/>
      <c r="P84" s="216"/>
      <c r="Q84" s="216"/>
      <c r="R84" s="216"/>
      <c r="S84" s="216"/>
      <c r="T84" s="216"/>
      <c r="U84" s="216"/>
      <c r="V84" s="216"/>
      <c r="W84" s="216"/>
      <c r="X84" s="216"/>
    </row>
    <row r="85" spans="1:24" ht="15" x14ac:dyDescent="0.25">
      <c r="A85" s="216"/>
      <c r="B85" s="216"/>
      <c r="C85" s="216"/>
      <c r="D85" s="216"/>
      <c r="E85" s="216"/>
      <c r="F85" s="216"/>
      <c r="G85" s="216"/>
      <c r="H85" s="216"/>
      <c r="I85" s="216"/>
      <c r="J85" s="216"/>
      <c r="K85" s="216"/>
      <c r="L85" s="216"/>
      <c r="M85" s="216"/>
      <c r="N85" s="216"/>
      <c r="O85" s="216"/>
      <c r="P85" s="216"/>
      <c r="Q85" s="216"/>
      <c r="R85" s="216"/>
      <c r="S85" s="216"/>
      <c r="T85" s="216"/>
      <c r="U85" s="216"/>
      <c r="V85" s="216"/>
      <c r="W85" s="216"/>
      <c r="X85" s="216"/>
    </row>
    <row r="86" spans="1:24" ht="15" x14ac:dyDescent="0.25">
      <c r="A86" s="216"/>
      <c r="B86" s="216"/>
      <c r="C86" s="216"/>
      <c r="D86" s="216"/>
      <c r="E86" s="216"/>
      <c r="F86" s="216"/>
      <c r="G86" s="216"/>
      <c r="H86" s="216"/>
      <c r="I86" s="216"/>
      <c r="J86" s="216"/>
      <c r="K86" s="216"/>
      <c r="L86" s="216"/>
      <c r="M86" s="216"/>
      <c r="N86" s="216"/>
      <c r="O86" s="216"/>
      <c r="P86" s="216"/>
      <c r="Q86" s="216"/>
      <c r="R86" s="216"/>
      <c r="S86" s="216"/>
      <c r="T86" s="216"/>
      <c r="U86" s="216"/>
      <c r="V86" s="216"/>
      <c r="W86" s="216"/>
      <c r="X86" s="216"/>
    </row>
    <row r="87" spans="1:24" ht="15" x14ac:dyDescent="0.25">
      <c r="A87" s="216"/>
      <c r="B87" s="216"/>
      <c r="C87" s="216"/>
      <c r="D87" s="216"/>
      <c r="E87" s="216"/>
      <c r="F87" s="216"/>
      <c r="G87" s="216"/>
      <c r="H87" s="216"/>
      <c r="I87" s="216"/>
      <c r="J87" s="216"/>
      <c r="K87" s="216"/>
      <c r="L87" s="216"/>
      <c r="M87" s="216"/>
      <c r="N87" s="216"/>
      <c r="O87" s="216"/>
      <c r="P87" s="216"/>
      <c r="Q87" s="216"/>
      <c r="R87" s="216"/>
      <c r="S87" s="216"/>
      <c r="T87" s="216"/>
      <c r="U87" s="216"/>
      <c r="V87" s="216"/>
      <c r="W87" s="216"/>
      <c r="X87" s="216"/>
    </row>
    <row r="88" spans="1:24" ht="15" x14ac:dyDescent="0.25">
      <c r="A88" s="216"/>
      <c r="B88" s="216"/>
      <c r="C88" s="216"/>
      <c r="D88" s="216"/>
      <c r="E88" s="216"/>
      <c r="F88" s="216"/>
      <c r="G88" s="216"/>
      <c r="H88" s="216"/>
      <c r="I88" s="216"/>
      <c r="J88" s="216"/>
      <c r="K88" s="216"/>
      <c r="L88" s="216"/>
      <c r="M88" s="216"/>
      <c r="N88" s="216"/>
      <c r="O88" s="216"/>
      <c r="P88" s="216"/>
      <c r="Q88" s="216"/>
      <c r="R88" s="216"/>
      <c r="S88" s="216"/>
      <c r="T88" s="216"/>
      <c r="U88" s="216"/>
      <c r="V88" s="216"/>
      <c r="W88" s="216"/>
      <c r="X88" s="216"/>
    </row>
    <row r="89" spans="1:24" ht="15" x14ac:dyDescent="0.25">
      <c r="A89" s="216"/>
      <c r="B89" s="216"/>
      <c r="C89" s="216"/>
      <c r="D89" s="216"/>
      <c r="E89" s="216"/>
      <c r="F89" s="216"/>
      <c r="G89" s="216"/>
      <c r="H89" s="216"/>
      <c r="I89" s="216"/>
      <c r="J89" s="216"/>
      <c r="K89" s="216"/>
      <c r="L89" s="216"/>
      <c r="M89" s="216"/>
      <c r="N89" s="216"/>
      <c r="O89" s="216"/>
      <c r="P89" s="216"/>
      <c r="Q89" s="216"/>
      <c r="R89" s="216"/>
      <c r="S89" s="216"/>
      <c r="T89" s="216"/>
      <c r="U89" s="216"/>
      <c r="V89" s="216"/>
      <c r="W89" s="216"/>
      <c r="X89" s="216"/>
    </row>
    <row r="90" spans="1:24" ht="15" x14ac:dyDescent="0.25">
      <c r="A90" s="216"/>
      <c r="B90" s="216"/>
      <c r="C90" s="216"/>
      <c r="D90" s="216"/>
      <c r="E90" s="216"/>
      <c r="F90" s="216"/>
      <c r="G90" s="216"/>
      <c r="H90" s="216"/>
      <c r="I90" s="216"/>
      <c r="J90" s="216"/>
      <c r="K90" s="216"/>
      <c r="L90" s="216"/>
      <c r="M90" s="216"/>
      <c r="N90" s="216"/>
      <c r="O90" s="216"/>
      <c r="P90" s="216"/>
      <c r="Q90" s="216"/>
      <c r="R90" s="216"/>
      <c r="S90" s="216"/>
      <c r="T90" s="216"/>
      <c r="U90" s="216"/>
      <c r="V90" s="216"/>
      <c r="W90" s="216"/>
      <c r="X90" s="216"/>
    </row>
    <row r="91" spans="1:24" ht="15" x14ac:dyDescent="0.25">
      <c r="A91" s="216"/>
      <c r="B91" s="216"/>
      <c r="C91" s="216"/>
      <c r="D91" s="216"/>
      <c r="E91" s="216"/>
      <c r="F91" s="216"/>
      <c r="G91" s="216"/>
      <c r="H91" s="216"/>
      <c r="I91" s="216"/>
      <c r="J91" s="216"/>
      <c r="K91" s="216"/>
      <c r="L91" s="216"/>
      <c r="M91" s="216"/>
      <c r="N91" s="216"/>
      <c r="O91" s="216"/>
      <c r="P91" s="216"/>
      <c r="Q91" s="216"/>
      <c r="R91" s="216"/>
      <c r="S91" s="216"/>
      <c r="T91" s="216"/>
      <c r="U91" s="216"/>
      <c r="V91" s="216"/>
      <c r="W91" s="216"/>
      <c r="X91" s="216"/>
    </row>
    <row r="92" spans="1:24" ht="15" x14ac:dyDescent="0.25">
      <c r="A92" s="216"/>
      <c r="B92" s="216"/>
      <c r="C92" s="216"/>
      <c r="D92" s="216"/>
      <c r="E92" s="216"/>
      <c r="F92" s="216"/>
      <c r="G92" s="216"/>
      <c r="H92" s="216"/>
      <c r="I92" s="216"/>
      <c r="J92" s="216"/>
      <c r="K92" s="216"/>
      <c r="L92" s="216"/>
      <c r="M92" s="216"/>
      <c r="N92" s="216"/>
      <c r="O92" s="216"/>
      <c r="P92" s="216"/>
      <c r="Q92" s="216"/>
      <c r="R92" s="216"/>
      <c r="S92" s="216"/>
      <c r="T92" s="216"/>
      <c r="U92" s="216"/>
      <c r="V92" s="216"/>
      <c r="W92" s="216"/>
      <c r="X92" s="216"/>
    </row>
    <row r="93" spans="1:24" ht="15" x14ac:dyDescent="0.25">
      <c r="A93" s="216"/>
      <c r="B93" s="216"/>
      <c r="C93" s="216"/>
      <c r="D93" s="216"/>
      <c r="E93" s="216"/>
      <c r="F93" s="216"/>
      <c r="G93" s="216"/>
      <c r="H93" s="216"/>
      <c r="I93" s="216"/>
      <c r="J93" s="216"/>
      <c r="K93" s="216"/>
      <c r="L93" s="216"/>
      <c r="M93" s="216"/>
      <c r="N93" s="216"/>
      <c r="O93" s="216"/>
      <c r="P93" s="216"/>
      <c r="Q93" s="216"/>
      <c r="R93" s="216"/>
      <c r="S93" s="216"/>
      <c r="T93" s="216"/>
      <c r="U93" s="216"/>
      <c r="V93" s="216"/>
      <c r="W93" s="216"/>
      <c r="X93" s="216"/>
    </row>
    <row r="94" spans="1:24" ht="15" x14ac:dyDescent="0.25">
      <c r="A94" s="216"/>
      <c r="B94" s="216"/>
      <c r="C94" s="216"/>
      <c r="D94" s="216"/>
      <c r="E94" s="216"/>
      <c r="F94" s="216"/>
      <c r="G94" s="216"/>
      <c r="H94" s="216"/>
      <c r="I94" s="216"/>
      <c r="J94" s="216"/>
      <c r="K94" s="216"/>
      <c r="L94" s="216"/>
      <c r="M94" s="216"/>
      <c r="N94" s="216"/>
      <c r="O94" s="216"/>
      <c r="P94" s="216"/>
      <c r="Q94" s="216"/>
      <c r="R94" s="216"/>
      <c r="S94" s="216"/>
      <c r="T94" s="216"/>
      <c r="U94" s="216"/>
      <c r="V94" s="216"/>
      <c r="W94" s="216"/>
      <c r="X94" s="216"/>
    </row>
    <row r="95" spans="1:24" ht="15" x14ac:dyDescent="0.25">
      <c r="A95" s="216"/>
      <c r="B95" s="216"/>
      <c r="C95" s="216"/>
      <c r="D95" s="216"/>
      <c r="E95" s="216"/>
      <c r="F95" s="216"/>
      <c r="G95" s="216"/>
      <c r="H95" s="216"/>
      <c r="I95" s="216"/>
      <c r="J95" s="216"/>
      <c r="K95" s="216"/>
      <c r="L95" s="216"/>
      <c r="M95" s="216"/>
      <c r="N95" s="216"/>
      <c r="O95" s="216"/>
      <c r="P95" s="216"/>
      <c r="Q95" s="216"/>
      <c r="R95" s="216"/>
      <c r="S95" s="216"/>
      <c r="T95" s="216"/>
      <c r="U95" s="216"/>
      <c r="V95" s="216"/>
      <c r="W95" s="216"/>
      <c r="X95" s="216"/>
    </row>
    <row r="96" spans="1:24" ht="15" x14ac:dyDescent="0.25">
      <c r="A96" s="216"/>
      <c r="B96" s="216"/>
      <c r="C96" s="216"/>
      <c r="D96" s="216"/>
      <c r="E96" s="216"/>
      <c r="F96" s="216"/>
      <c r="G96" s="216"/>
      <c r="H96" s="216"/>
      <c r="I96" s="216"/>
      <c r="J96" s="216"/>
      <c r="K96" s="216"/>
      <c r="L96" s="216"/>
      <c r="M96" s="216"/>
      <c r="N96" s="216"/>
      <c r="O96" s="216"/>
      <c r="P96" s="216"/>
      <c r="Q96" s="216"/>
      <c r="R96" s="216"/>
      <c r="S96" s="216"/>
      <c r="T96" s="216"/>
      <c r="U96" s="216"/>
      <c r="V96" s="216"/>
      <c r="W96" s="216"/>
      <c r="X96" s="216"/>
    </row>
    <row r="97" spans="1:24" ht="15" x14ac:dyDescent="0.25">
      <c r="A97" s="216"/>
      <c r="B97" s="216"/>
      <c r="C97" s="216"/>
      <c r="D97" s="216"/>
      <c r="E97" s="216"/>
      <c r="F97" s="216"/>
      <c r="G97" s="216"/>
      <c r="H97" s="216"/>
      <c r="I97" s="216"/>
      <c r="J97" s="216"/>
      <c r="K97" s="216"/>
      <c r="L97" s="216"/>
      <c r="M97" s="216"/>
      <c r="N97" s="216"/>
      <c r="O97" s="216"/>
      <c r="P97" s="216"/>
      <c r="Q97" s="216"/>
      <c r="R97" s="216"/>
      <c r="S97" s="216"/>
      <c r="T97" s="216"/>
      <c r="U97" s="216"/>
      <c r="V97" s="216"/>
      <c r="W97" s="216"/>
      <c r="X97" s="216"/>
    </row>
    <row r="98" spans="1:24" ht="15" x14ac:dyDescent="0.25">
      <c r="A98" s="216"/>
      <c r="B98" s="216"/>
      <c r="C98" s="216"/>
      <c r="D98" s="216"/>
      <c r="E98" s="216"/>
      <c r="F98" s="216"/>
      <c r="G98" s="216"/>
      <c r="H98" s="216"/>
      <c r="I98" s="216"/>
      <c r="J98" s="216"/>
      <c r="K98" s="216"/>
      <c r="L98" s="216"/>
      <c r="M98" s="216"/>
      <c r="N98" s="216"/>
      <c r="O98" s="216"/>
      <c r="P98" s="216"/>
      <c r="Q98" s="216"/>
      <c r="R98" s="216"/>
      <c r="S98" s="216"/>
      <c r="T98" s="216"/>
      <c r="U98" s="216"/>
      <c r="V98" s="216"/>
      <c r="W98" s="216"/>
      <c r="X98" s="216"/>
    </row>
    <row r="99" spans="1:24" ht="15" x14ac:dyDescent="0.25">
      <c r="A99" s="216"/>
      <c r="B99" s="216"/>
      <c r="C99" s="216"/>
      <c r="D99" s="216"/>
      <c r="E99" s="216"/>
      <c r="F99" s="216"/>
      <c r="G99" s="216"/>
      <c r="H99" s="216"/>
      <c r="I99" s="216"/>
      <c r="J99" s="216"/>
      <c r="K99" s="216"/>
      <c r="L99" s="216"/>
      <c r="M99" s="216"/>
      <c r="N99" s="216"/>
      <c r="O99" s="216"/>
      <c r="P99" s="216"/>
      <c r="Q99" s="216"/>
      <c r="R99" s="216"/>
      <c r="S99" s="216"/>
      <c r="T99" s="216"/>
      <c r="U99" s="216"/>
      <c r="V99" s="216"/>
      <c r="W99" s="216"/>
      <c r="X99" s="216"/>
    </row>
    <row r="100" spans="1:24" ht="14.25" x14ac:dyDescent="0.2">
      <c r="I100"/>
      <c r="J100"/>
      <c r="K100"/>
    </row>
    <row r="101" spans="1:24" ht="14.25" x14ac:dyDescent="0.2">
      <c r="I101"/>
      <c r="J101"/>
      <c r="K101"/>
    </row>
    <row r="102" spans="1:24" ht="14.25" x14ac:dyDescent="0.2">
      <c r="I102"/>
      <c r="J102"/>
      <c r="K102"/>
    </row>
    <row r="103" spans="1:24" ht="14.25" x14ac:dyDescent="0.2">
      <c r="I103"/>
      <c r="J103"/>
      <c r="K103"/>
    </row>
    <row r="104" spans="1:24" ht="14.25" x14ac:dyDescent="0.2">
      <c r="I104"/>
      <c r="J104"/>
      <c r="K104"/>
    </row>
    <row r="105" spans="1:24" ht="14.25" x14ac:dyDescent="0.2">
      <c r="I105"/>
      <c r="J105"/>
      <c r="K105"/>
    </row>
  </sheetData>
  <mergeCells count="1">
    <mergeCell ref="C21:G21"/>
  </mergeCells>
  <conditionalFormatting sqref="G60">
    <cfRule type="cellIs" dxfId="9" priority="2" stopIfTrue="1" operator="lessThan">
      <formula>$E$40</formula>
    </cfRule>
  </conditionalFormatting>
  <conditionalFormatting sqref="G61">
    <cfRule type="expression" dxfId="8" priority="1" stopIfTrue="1">
      <formula>$E$40&lt;=$G$60</formula>
    </cfRule>
  </conditionalFormatting>
  <conditionalFormatting sqref="N60">
    <cfRule type="cellIs" dxfId="7" priority="3" stopIfTrue="1" operator="lessThan">
      <formula>$L$40</formula>
    </cfRule>
  </conditionalFormatting>
  <conditionalFormatting sqref="U60">
    <cfRule type="cellIs" dxfId="6" priority="4" stopIfTrue="1" operator="lessThan">
      <formula>$S$40</formula>
    </cfRule>
  </conditionalFormatting>
  <conditionalFormatting sqref="U61">
    <cfRule type="expression" dxfId="5" priority="5" stopIfTrue="1">
      <formula>$S$40&lt;$U$60</formula>
    </cfRule>
  </conditionalFormatting>
  <hyperlinks>
    <hyperlink ref="B30" r:id="rId1" xr:uid="{65D3766B-85C8-4E21-82B9-7B8C13355904}"/>
  </hyperlinks>
  <pageMargins left="0.7" right="0.7" top="0.75" bottom="0.75" header="0.3" footer="0.3"/>
  <pageSetup paperSize="8" orientation="landscape"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499984740745262"/>
    <pageSetUpPr autoPageBreaks="0"/>
  </sheetPr>
  <dimension ref="A1:AB93"/>
  <sheetViews>
    <sheetView showZeros="0" tabSelected="1" zoomScale="55" zoomScaleNormal="55" workbookViewId="0">
      <selection activeCell="Q11" sqref="Q11"/>
    </sheetView>
  </sheetViews>
  <sheetFormatPr defaultColWidth="8.875" defaultRowHeight="11.25" x14ac:dyDescent="0.2"/>
  <cols>
    <col min="1" max="1" width="2.875" style="1" customWidth="1"/>
    <col min="2" max="2" width="1.625" style="1" customWidth="1"/>
    <col min="3" max="3" width="20.625" style="1" customWidth="1"/>
    <col min="4" max="4" width="30.25" style="1" customWidth="1"/>
    <col min="5" max="5" width="20.75" style="1" customWidth="1"/>
    <col min="6" max="6" width="1.625" style="1" customWidth="1"/>
    <col min="7" max="7" width="20.75" style="1" customWidth="1"/>
    <col min="8" max="8" width="4.5" style="1" customWidth="1"/>
    <col min="9" max="9" width="1.75" style="1" customWidth="1"/>
    <col min="10" max="11" width="20.625" style="1" customWidth="1"/>
    <col min="12" max="12" width="20.75" style="1" customWidth="1"/>
    <col min="13" max="13" width="1.75" style="1" customWidth="1"/>
    <col min="14" max="14" width="20.75" style="1" customWidth="1"/>
    <col min="15" max="15" width="3.75" style="1" customWidth="1"/>
    <col min="16" max="16" width="1.875" style="1" customWidth="1"/>
    <col min="17" max="18" width="20.625" style="1" customWidth="1"/>
    <col min="19" max="19" width="20.75" style="1" customWidth="1"/>
    <col min="20" max="20" width="1.625" style="1" customWidth="1"/>
    <col min="21" max="21" width="24.5" style="1" customWidth="1"/>
    <col min="22" max="22" width="4" style="1" customWidth="1"/>
    <col min="23" max="23" width="12" style="1" customWidth="1"/>
    <col min="24" max="24" width="25" style="1" customWidth="1"/>
    <col min="25" max="25" width="8.875" style="1"/>
    <col min="26" max="26" width="20.125" style="1" customWidth="1"/>
    <col min="27" max="27" width="8.875" style="1"/>
    <col min="28" max="28" width="25.625" style="1" customWidth="1"/>
    <col min="29" max="29" width="6.5" style="1" customWidth="1"/>
    <col min="30" max="30" width="29.125" style="1" customWidth="1"/>
    <col min="31" max="31" width="8.875" style="1"/>
    <col min="32" max="32" width="20.125" style="1" bestFit="1" customWidth="1"/>
    <col min="33" max="33" width="8.875" style="1"/>
    <col min="34" max="34" width="25.125" style="1" customWidth="1"/>
    <col min="35" max="35" width="8.875" style="1"/>
    <col min="36" max="36" width="29.375" style="1" customWidth="1"/>
    <col min="37" max="37" width="8.875" style="1"/>
    <col min="38" max="38" width="20.125" style="1" bestFit="1" customWidth="1"/>
    <col min="39" max="39" width="8.875" style="1"/>
    <col min="40" max="40" width="27.75" style="1" customWidth="1"/>
    <col min="41" max="16384" width="8.875" style="1"/>
  </cols>
  <sheetData>
    <row r="1" spans="1:26" ht="15" x14ac:dyDescent="0.25">
      <c r="A1" s="216"/>
      <c r="B1" s="216"/>
      <c r="C1" s="216"/>
      <c r="D1" s="216"/>
      <c r="E1" s="216"/>
      <c r="F1" s="216"/>
      <c r="G1" s="216"/>
      <c r="H1" s="216"/>
      <c r="I1" s="216"/>
      <c r="J1" s="216"/>
      <c r="K1" s="216"/>
      <c r="L1" s="216"/>
      <c r="M1" s="216"/>
      <c r="N1" s="216"/>
      <c r="O1" s="216"/>
      <c r="P1" s="216"/>
      <c r="Q1" s="216"/>
      <c r="R1" s="216"/>
      <c r="S1" s="216"/>
      <c r="T1" s="216"/>
      <c r="U1" s="216"/>
      <c r="V1" s="216"/>
      <c r="W1" s="216"/>
      <c r="X1" s="216"/>
      <c r="Y1" s="216"/>
      <c r="Z1" s="216"/>
    </row>
    <row r="2" spans="1:26" ht="36" x14ac:dyDescent="0.55000000000000004">
      <c r="A2" s="216"/>
      <c r="B2" s="216"/>
      <c r="C2" s="7" t="s">
        <v>57</v>
      </c>
      <c r="D2" s="2"/>
      <c r="E2" s="216"/>
      <c r="F2" s="216"/>
      <c r="G2" s="216"/>
      <c r="H2" s="216"/>
      <c r="I2" s="216"/>
      <c r="J2" s="216"/>
      <c r="K2" s="216"/>
      <c r="L2" s="216"/>
      <c r="M2" s="216"/>
      <c r="N2" s="216"/>
      <c r="O2" s="216"/>
      <c r="P2" s="216"/>
      <c r="Q2" s="216"/>
      <c r="R2" s="216"/>
      <c r="S2" s="216"/>
      <c r="T2" s="216"/>
      <c r="U2" s="216"/>
      <c r="V2" s="216"/>
      <c r="W2" s="216"/>
      <c r="X2" s="216"/>
      <c r="Y2" s="216"/>
      <c r="Z2" s="216"/>
    </row>
    <row r="3" spans="1:26" ht="15" x14ac:dyDescent="0.25">
      <c r="A3" s="216"/>
      <c r="B3" s="216"/>
      <c r="C3" s="216"/>
      <c r="D3" s="216"/>
      <c r="E3" s="216"/>
      <c r="F3" s="216"/>
      <c r="G3" s="216"/>
      <c r="H3" s="216"/>
      <c r="I3" s="216"/>
      <c r="J3" s="216"/>
      <c r="K3" s="216"/>
      <c r="L3" s="216"/>
      <c r="M3" s="216"/>
      <c r="N3" s="216"/>
      <c r="O3" s="216"/>
      <c r="P3" s="216"/>
      <c r="Q3" s="216"/>
      <c r="R3" s="216"/>
      <c r="S3" s="216"/>
      <c r="T3" s="216"/>
      <c r="U3" s="216"/>
      <c r="V3" s="216"/>
      <c r="W3" s="216"/>
      <c r="X3" s="216"/>
      <c r="Y3" s="216"/>
      <c r="Z3" s="216"/>
    </row>
    <row r="4" spans="1:26" ht="26.25" x14ac:dyDescent="0.4">
      <c r="A4" s="216"/>
      <c r="B4" s="216"/>
      <c r="C4" s="8" t="s">
        <v>58</v>
      </c>
      <c r="D4" s="216"/>
      <c r="E4" s="216"/>
      <c r="F4" s="216"/>
      <c r="G4" s="216"/>
      <c r="H4" s="216"/>
      <c r="I4" s="216"/>
      <c r="J4" s="216"/>
      <c r="K4" s="216"/>
      <c r="L4" s="216"/>
      <c r="M4" s="216"/>
      <c r="N4" s="216"/>
      <c r="O4" s="216"/>
      <c r="P4" s="216"/>
      <c r="Q4" s="216"/>
      <c r="R4" s="216"/>
      <c r="S4" s="216"/>
      <c r="T4" s="216"/>
      <c r="U4" s="216"/>
      <c r="V4" s="216"/>
      <c r="W4" s="216"/>
      <c r="X4" s="216"/>
      <c r="Y4" s="216"/>
      <c r="Z4" s="216"/>
    </row>
    <row r="5" spans="1:26" ht="23.25" x14ac:dyDescent="0.25">
      <c r="A5" s="216"/>
      <c r="B5" s="216"/>
      <c r="C5" s="118" t="s">
        <v>59</v>
      </c>
      <c r="D5" s="116"/>
      <c r="E5" s="116"/>
      <c r="F5" s="116"/>
      <c r="G5" s="117"/>
      <c r="H5" s="216"/>
      <c r="I5" s="216"/>
      <c r="J5" s="216"/>
      <c r="K5" s="216"/>
      <c r="L5" s="216"/>
      <c r="M5" s="216"/>
      <c r="N5" s="216"/>
      <c r="O5" s="216"/>
      <c r="P5" s="216"/>
      <c r="Q5" s="216"/>
      <c r="R5" s="216"/>
      <c r="S5" s="216"/>
      <c r="T5" s="216"/>
      <c r="U5" s="216"/>
      <c r="V5" s="216"/>
      <c r="W5" s="216"/>
      <c r="X5" s="216"/>
      <c r="Y5" s="216"/>
      <c r="Z5" s="216"/>
    </row>
    <row r="6" spans="1:26" ht="26.25" x14ac:dyDescent="0.4">
      <c r="A6" s="216"/>
      <c r="B6" s="216"/>
      <c r="C6" s="212" t="s">
        <v>60</v>
      </c>
      <c r="D6" s="216"/>
      <c r="E6" s="216"/>
      <c r="F6" s="216"/>
      <c r="G6" s="216"/>
      <c r="H6" s="216"/>
      <c r="I6" s="216"/>
      <c r="J6" s="216"/>
      <c r="K6" s="216"/>
      <c r="L6" s="216"/>
      <c r="M6" s="216"/>
      <c r="N6" s="216"/>
      <c r="O6" s="216"/>
      <c r="P6" s="216"/>
      <c r="Q6" s="216"/>
      <c r="R6" s="216"/>
      <c r="S6" s="216"/>
      <c r="T6" s="216"/>
      <c r="U6" s="216"/>
      <c r="V6" s="216"/>
      <c r="W6" s="216"/>
      <c r="X6" s="216"/>
      <c r="Y6" s="216"/>
      <c r="Z6" s="216"/>
    </row>
    <row r="7" spans="1:26" ht="26.25" x14ac:dyDescent="0.4">
      <c r="A7" s="216"/>
      <c r="B7" s="216"/>
      <c r="C7" s="212" t="s">
        <v>61</v>
      </c>
      <c r="D7" s="216"/>
      <c r="E7" s="216"/>
      <c r="F7" s="216"/>
      <c r="G7" s="216"/>
      <c r="H7" s="216"/>
      <c r="I7" s="216"/>
      <c r="J7" s="216"/>
      <c r="K7" s="216"/>
      <c r="L7" s="216"/>
      <c r="M7" s="216"/>
      <c r="N7" s="216"/>
      <c r="O7" s="216"/>
      <c r="P7" s="216"/>
      <c r="Q7" s="216"/>
      <c r="R7" s="216"/>
      <c r="S7" s="216"/>
      <c r="T7" s="216"/>
      <c r="U7" s="216"/>
      <c r="V7" s="216"/>
      <c r="W7" s="216"/>
      <c r="X7" s="216"/>
      <c r="Y7" s="216"/>
      <c r="Z7" s="216"/>
    </row>
    <row r="8" spans="1:26" ht="26.25" x14ac:dyDescent="0.4">
      <c r="A8" s="216"/>
      <c r="B8" s="216"/>
      <c r="C8" s="234" t="s">
        <v>62</v>
      </c>
      <c r="D8" s="216"/>
      <c r="E8" s="216"/>
      <c r="F8" s="216"/>
      <c r="G8" s="216"/>
      <c r="H8" s="216"/>
      <c r="I8" s="216"/>
      <c r="J8" s="216"/>
      <c r="K8" s="216"/>
      <c r="L8" s="216"/>
      <c r="M8" s="216"/>
      <c r="N8" s="216"/>
      <c r="O8" s="216"/>
      <c r="P8" s="216"/>
      <c r="Q8" s="216"/>
      <c r="R8" s="216"/>
      <c r="S8" s="216"/>
      <c r="T8" s="216"/>
      <c r="U8" s="216"/>
      <c r="V8" s="216"/>
      <c r="W8" s="216"/>
      <c r="X8" s="216"/>
      <c r="Y8" s="216"/>
      <c r="Z8" s="216"/>
    </row>
    <row r="9" spans="1:26" ht="26.25" x14ac:dyDescent="0.4">
      <c r="A9" s="216"/>
      <c r="B9" s="216"/>
      <c r="C9" s="234" t="s">
        <v>63</v>
      </c>
      <c r="D9" s="216"/>
      <c r="E9" s="216"/>
      <c r="F9" s="216"/>
      <c r="G9" s="216"/>
      <c r="H9" s="216"/>
      <c r="I9" s="216"/>
      <c r="J9" s="216"/>
      <c r="K9" s="216"/>
      <c r="L9" s="216"/>
      <c r="M9" s="216"/>
      <c r="N9" s="216"/>
      <c r="O9" s="216"/>
      <c r="P9" s="216"/>
      <c r="Q9" s="216"/>
      <c r="R9" s="216"/>
      <c r="S9" s="216"/>
      <c r="T9" s="216"/>
      <c r="U9" s="216"/>
      <c r="V9" s="216"/>
      <c r="W9" s="216"/>
      <c r="X9" s="216"/>
      <c r="Y9" s="216"/>
      <c r="Z9" s="216"/>
    </row>
    <row r="10" spans="1:26" ht="26.25" x14ac:dyDescent="0.4">
      <c r="A10" s="216"/>
      <c r="B10" s="216"/>
      <c r="C10" s="234" t="s">
        <v>64</v>
      </c>
      <c r="D10" s="216"/>
      <c r="E10" s="216"/>
      <c r="F10" s="216"/>
      <c r="G10" s="216"/>
      <c r="H10" s="216"/>
      <c r="I10" s="216"/>
      <c r="J10" s="216"/>
      <c r="K10" s="216"/>
      <c r="L10" s="216"/>
      <c r="M10" s="216"/>
      <c r="N10" s="216"/>
      <c r="O10" s="216"/>
      <c r="P10" s="216"/>
      <c r="Q10" s="216"/>
      <c r="R10" s="216"/>
      <c r="S10" s="216"/>
      <c r="T10" s="216"/>
      <c r="U10" s="216"/>
      <c r="V10" s="216"/>
      <c r="W10" s="216"/>
      <c r="X10" s="216"/>
      <c r="Y10" s="216"/>
      <c r="Z10" s="216"/>
    </row>
    <row r="11" spans="1:26" ht="26.25" x14ac:dyDescent="0.4">
      <c r="A11" s="216"/>
      <c r="B11" s="216"/>
      <c r="C11" s="234" t="s">
        <v>65</v>
      </c>
      <c r="D11" s="216"/>
      <c r="E11" s="216"/>
      <c r="F11" s="216"/>
      <c r="G11" s="216"/>
      <c r="H11" s="216"/>
      <c r="I11" s="216"/>
      <c r="J11" s="216"/>
      <c r="K11" s="216"/>
      <c r="L11" s="216"/>
      <c r="M11" s="216"/>
      <c r="N11" s="216"/>
      <c r="O11" s="216"/>
      <c r="P11" s="216"/>
      <c r="Q11" s="216"/>
      <c r="R11" s="216"/>
      <c r="S11" s="216"/>
      <c r="T11" s="216"/>
      <c r="U11" s="216"/>
      <c r="V11" s="216"/>
      <c r="W11" s="216"/>
      <c r="X11" s="216"/>
      <c r="Y11" s="216"/>
      <c r="Z11" s="216"/>
    </row>
    <row r="12" spans="1:26" ht="26.25" x14ac:dyDescent="0.4">
      <c r="A12" s="216"/>
      <c r="B12" s="216"/>
      <c r="C12" s="234" t="s">
        <v>66</v>
      </c>
      <c r="D12" s="216"/>
      <c r="E12" s="216"/>
      <c r="F12" s="216"/>
      <c r="G12" s="216"/>
      <c r="H12" s="216"/>
      <c r="I12" s="216"/>
      <c r="J12" s="216"/>
      <c r="K12" s="216"/>
      <c r="L12" s="216"/>
      <c r="M12" s="216"/>
      <c r="N12" s="216"/>
      <c r="O12" s="216"/>
      <c r="P12" s="216"/>
      <c r="Q12" s="216"/>
      <c r="R12" s="216"/>
      <c r="S12" s="216"/>
      <c r="T12" s="216"/>
      <c r="U12" s="216"/>
      <c r="V12" s="216"/>
      <c r="W12" s="216"/>
      <c r="X12" s="216"/>
      <c r="Y12" s="216"/>
      <c r="Z12" s="216"/>
    </row>
    <row r="13" spans="1:26" ht="15" x14ac:dyDescent="0.25">
      <c r="A13" s="216"/>
      <c r="B13" s="216"/>
      <c r="C13" s="216"/>
      <c r="D13" s="216"/>
      <c r="E13" s="216"/>
      <c r="F13" s="216"/>
      <c r="G13" s="216"/>
      <c r="H13" s="216"/>
      <c r="I13" s="216"/>
      <c r="J13" s="216"/>
      <c r="K13" s="216"/>
      <c r="L13" s="216"/>
      <c r="M13" s="216"/>
      <c r="N13" s="216"/>
      <c r="O13" s="216"/>
      <c r="P13" s="216"/>
      <c r="Q13" s="216"/>
      <c r="R13" s="216"/>
      <c r="S13" s="216"/>
      <c r="T13" s="216"/>
      <c r="U13" s="216"/>
      <c r="V13" s="216"/>
      <c r="W13" s="216"/>
      <c r="X13" s="216"/>
      <c r="Y13" s="216"/>
      <c r="Z13" s="216"/>
    </row>
    <row r="14" spans="1:26" ht="15" x14ac:dyDescent="0.25">
      <c r="A14" s="216"/>
      <c r="B14" s="216"/>
      <c r="C14" s="216"/>
      <c r="D14" s="216"/>
      <c r="E14" s="216"/>
      <c r="F14" s="216"/>
      <c r="G14" s="216"/>
      <c r="H14" s="216"/>
      <c r="I14" s="216"/>
      <c r="J14" s="216"/>
      <c r="K14" s="216"/>
      <c r="L14" s="216"/>
      <c r="M14" s="216"/>
      <c r="N14" s="216"/>
      <c r="O14" s="216"/>
      <c r="P14" s="216"/>
      <c r="Q14" s="216"/>
      <c r="R14" s="216"/>
      <c r="S14" s="216"/>
      <c r="T14" s="216"/>
      <c r="U14" s="216"/>
      <c r="V14" s="216"/>
      <c r="W14" s="216"/>
      <c r="X14" s="205"/>
      <c r="Y14" s="205"/>
      <c r="Z14" s="205"/>
    </row>
    <row r="15" spans="1:26" ht="39.75" customHeight="1" x14ac:dyDescent="0.45">
      <c r="A15" s="216"/>
      <c r="B15" s="216"/>
      <c r="C15" s="8" t="s">
        <v>67</v>
      </c>
      <c r="D15" s="2"/>
      <c r="E15" s="216"/>
      <c r="F15" s="216"/>
      <c r="G15" s="216"/>
      <c r="H15" s="216"/>
      <c r="I15" s="216"/>
      <c r="J15" s="216"/>
      <c r="K15" s="180"/>
      <c r="L15" s="180"/>
      <c r="M15" s="180"/>
      <c r="N15" s="180"/>
      <c r="O15" s="180"/>
      <c r="P15" s="180"/>
      <c r="Q15" s="8"/>
      <c r="R15" s="216"/>
      <c r="S15" s="216"/>
      <c r="T15" s="216"/>
      <c r="U15" s="216"/>
      <c r="V15" s="216"/>
      <c r="W15" s="216"/>
      <c r="X15" s="207"/>
      <c r="Y15" s="205"/>
      <c r="Z15" s="205"/>
    </row>
    <row r="16" spans="1:26" ht="15" x14ac:dyDescent="0.25">
      <c r="A16" s="216"/>
      <c r="B16" s="225"/>
      <c r="C16" s="225"/>
      <c r="D16" s="225"/>
      <c r="E16" s="225"/>
      <c r="F16" s="225"/>
      <c r="G16" s="225"/>
      <c r="H16" s="216"/>
      <c r="I16" s="225"/>
      <c r="J16" s="225"/>
      <c r="K16" s="225"/>
      <c r="L16" s="225"/>
      <c r="M16" s="225"/>
      <c r="N16" s="12"/>
      <c r="O16" s="216"/>
      <c r="P16" s="216"/>
      <c r="Q16" s="38"/>
      <c r="R16" s="38"/>
      <c r="S16" s="38"/>
      <c r="T16" s="38"/>
      <c r="U16" s="38"/>
      <c r="V16" s="216"/>
      <c r="W16" s="216"/>
      <c r="X16" s="178"/>
      <c r="Y16" s="216"/>
      <c r="Z16" s="216"/>
    </row>
    <row r="17" spans="1:28" ht="28.5" x14ac:dyDescent="0.45">
      <c r="A17" s="216"/>
      <c r="B17" s="225"/>
      <c r="C17" s="111" t="s">
        <v>68</v>
      </c>
      <c r="D17" s="111"/>
      <c r="E17" s="111"/>
      <c r="F17" s="225"/>
      <c r="G17" s="112"/>
      <c r="H17" s="216"/>
      <c r="I17" s="225"/>
      <c r="J17" s="251" t="s">
        <v>69</v>
      </c>
      <c r="K17" s="252"/>
      <c r="L17" s="252"/>
      <c r="M17" s="225"/>
      <c r="N17" s="209">
        <f>N20*(Assumptions!$E$21)</f>
        <v>0</v>
      </c>
      <c r="O17" s="216"/>
      <c r="P17" s="216"/>
      <c r="Q17" s="199"/>
      <c r="R17" s="199"/>
      <c r="S17" s="199"/>
      <c r="T17" s="199"/>
      <c r="U17" s="199"/>
      <c r="V17" s="216"/>
      <c r="W17" s="216"/>
      <c r="X17" s="38"/>
      <c r="Y17" s="216"/>
      <c r="Z17" s="216"/>
      <c r="AB17" s="140"/>
    </row>
    <row r="18" spans="1:28" ht="28.5" customHeight="1" x14ac:dyDescent="0.45">
      <c r="A18" s="216"/>
      <c r="B18" s="225"/>
      <c r="C18" s="111" t="s">
        <v>70</v>
      </c>
      <c r="D18" s="111"/>
      <c r="E18" s="111"/>
      <c r="F18" s="225"/>
      <c r="G18" s="113"/>
      <c r="H18" s="216"/>
      <c r="I18" s="225"/>
      <c r="J18" s="252"/>
      <c r="K18" s="252"/>
      <c r="L18" s="252"/>
      <c r="M18" s="225"/>
      <c r="N18" s="225"/>
      <c r="O18" s="107"/>
      <c r="P18" s="216"/>
      <c r="Q18" s="199"/>
      <c r="R18" s="199"/>
      <c r="S18" s="199"/>
      <c r="T18" s="199"/>
      <c r="U18" s="199"/>
      <c r="V18" s="205"/>
      <c r="W18" s="205"/>
      <c r="X18" s="208"/>
      <c r="Y18" s="206"/>
      <c r="Z18" s="204"/>
    </row>
    <row r="19" spans="1:28" ht="28.5" customHeight="1" x14ac:dyDescent="0.4">
      <c r="A19" s="216"/>
      <c r="B19" s="225"/>
      <c r="C19" s="111" t="s">
        <v>71</v>
      </c>
      <c r="D19" s="111"/>
      <c r="E19" s="111"/>
      <c r="F19" s="225"/>
      <c r="G19" s="248"/>
      <c r="H19" s="216"/>
      <c r="I19" s="225"/>
      <c r="J19" s="111" t="s">
        <v>72</v>
      </c>
      <c r="K19" s="225"/>
      <c r="L19" s="225"/>
      <c r="M19" s="225"/>
      <c r="N19" s="210">
        <f>(G17*1)+(G18*2)+(G19*3)+(G20*4)</f>
        <v>0</v>
      </c>
      <c r="O19" s="216"/>
      <c r="P19" s="216"/>
      <c r="Q19" s="199"/>
      <c r="R19" s="199"/>
      <c r="S19" s="199"/>
      <c r="T19" s="199"/>
      <c r="U19" s="199"/>
      <c r="V19" s="216"/>
      <c r="W19" s="216"/>
      <c r="X19" s="38"/>
      <c r="Y19" s="38"/>
      <c r="Z19" s="38"/>
    </row>
    <row r="20" spans="1:28" ht="28.5" customHeight="1" x14ac:dyDescent="0.45">
      <c r="A20" s="216"/>
      <c r="B20" s="225"/>
      <c r="C20" s="111" t="s">
        <v>73</v>
      </c>
      <c r="D20" s="111"/>
      <c r="E20" s="111"/>
      <c r="F20" s="225"/>
      <c r="G20" s="114"/>
      <c r="H20" s="216"/>
      <c r="I20" s="225"/>
      <c r="J20" s="111" t="s">
        <v>74</v>
      </c>
      <c r="K20" s="225"/>
      <c r="L20" s="225"/>
      <c r="M20" s="225"/>
      <c r="N20" s="210">
        <f>ROUNDUP(N19*Assumptions!E22,0)</f>
        <v>0</v>
      </c>
      <c r="O20" s="11"/>
      <c r="P20" s="216"/>
      <c r="Q20" s="199"/>
      <c r="R20" s="199"/>
      <c r="S20" s="199"/>
      <c r="T20" s="199"/>
      <c r="U20" s="199"/>
      <c r="V20" s="216"/>
      <c r="W20" s="216"/>
      <c r="X20" s="38"/>
      <c r="Y20" s="38"/>
      <c r="Z20" s="38"/>
    </row>
    <row r="21" spans="1:28" ht="28.5" customHeight="1" x14ac:dyDescent="0.45">
      <c r="A21" s="216"/>
      <c r="B21" s="225"/>
      <c r="C21" s="235"/>
      <c r="D21" s="111"/>
      <c r="E21" s="235"/>
      <c r="F21" s="235"/>
      <c r="G21" s="235"/>
      <c r="H21" s="216"/>
      <c r="I21" s="225"/>
      <c r="J21" s="10" t="s">
        <v>75</v>
      </c>
      <c r="K21" s="225"/>
      <c r="L21" s="225"/>
      <c r="M21" s="225"/>
      <c r="N21" s="211">
        <f>(G41+N41+G60+N60+U60)*2*1.175</f>
        <v>0</v>
      </c>
      <c r="O21" s="216"/>
      <c r="P21" s="199"/>
      <c r="Q21" s="237">
        <f>IF(OR(E37="You haven't selected enough Recycling Bins", L37 = "You haven't selected enough Rubbish Bins",E56 = "You haven't selected enough Green Glass Bins", L56 = "You haven't selected enough Clear Glass Bins", S56="You haven't selected enough Brown Glass Bins"),"&lt;--    INSUFFICIENT BINS ENTERED BELOW - Please check", 0)</f>
        <v>0</v>
      </c>
      <c r="R21" s="199"/>
      <c r="S21" s="199"/>
      <c r="T21" s="199"/>
      <c r="U21" s="199"/>
      <c r="V21" s="216"/>
      <c r="W21" s="216"/>
      <c r="X21" s="216"/>
      <c r="Y21" s="216"/>
      <c r="Z21" s="216"/>
    </row>
    <row r="22" spans="1:28" ht="28.5" customHeight="1" x14ac:dyDescent="0.45">
      <c r="A22" s="216"/>
      <c r="B22" s="225"/>
      <c r="C22" s="236"/>
      <c r="D22" s="10"/>
      <c r="E22" s="235"/>
      <c r="F22" s="235"/>
      <c r="G22" s="235"/>
      <c r="H22" s="216"/>
      <c r="I22" s="225"/>
      <c r="J22" s="10"/>
      <c r="K22" s="225"/>
      <c r="L22" s="225"/>
      <c r="M22" s="225"/>
      <c r="N22" s="213"/>
      <c r="O22" s="216"/>
      <c r="P22" s="216"/>
      <c r="Q22" s="199"/>
      <c r="R22" s="199"/>
      <c r="S22" s="199"/>
      <c r="T22" s="199"/>
      <c r="U22" s="199"/>
      <c r="V22" s="216"/>
      <c r="W22" s="216"/>
      <c r="X22" s="216"/>
      <c r="Y22" s="216"/>
      <c r="Z22" s="216"/>
    </row>
    <row r="23" spans="1:28" ht="15" x14ac:dyDescent="0.25">
      <c r="A23" s="216"/>
      <c r="B23" s="216"/>
      <c r="C23" s="216"/>
      <c r="D23" s="216"/>
      <c r="E23" s="216"/>
      <c r="F23" s="216"/>
      <c r="G23" s="216"/>
      <c r="H23" s="216"/>
      <c r="I23" s="216"/>
      <c r="J23" s="216"/>
      <c r="K23" s="216"/>
      <c r="L23" s="216"/>
      <c r="M23" s="216"/>
      <c r="N23" s="216"/>
      <c r="O23" s="216"/>
      <c r="P23" s="216"/>
      <c r="Q23" s="216"/>
      <c r="R23" s="216"/>
      <c r="S23" s="216"/>
      <c r="T23" s="216"/>
      <c r="U23" s="216"/>
      <c r="V23" s="216"/>
      <c r="W23" s="216"/>
      <c r="X23" s="216"/>
      <c r="Y23" s="216"/>
      <c r="Z23" s="216"/>
    </row>
    <row r="24" spans="1:28" ht="29.25" customHeight="1" x14ac:dyDescent="0.4">
      <c r="A24" s="216"/>
      <c r="B24" s="8" t="s">
        <v>76</v>
      </c>
      <c r="C24" s="8" t="s">
        <v>77</v>
      </c>
      <c r="D24" s="216"/>
      <c r="E24" s="216"/>
      <c r="F24" s="216"/>
      <c r="G24" s="216"/>
      <c r="H24" s="216"/>
      <c r="I24" s="8" t="s">
        <v>76</v>
      </c>
      <c r="J24" s="8" t="s">
        <v>78</v>
      </c>
      <c r="K24" s="8"/>
      <c r="L24" s="216"/>
      <c r="M24" s="216"/>
      <c r="N24" s="216"/>
      <c r="O24" s="141"/>
      <c r="P24" s="141"/>
      <c r="Q24" s="141"/>
      <c r="R24" s="141"/>
      <c r="S24" s="141"/>
      <c r="T24" s="141"/>
      <c r="U24" s="141"/>
      <c r="V24" s="216"/>
      <c r="W24" s="141"/>
      <c r="X24" s="141"/>
      <c r="Y24" s="141"/>
      <c r="Z24" s="141"/>
    </row>
    <row r="25" spans="1:28" ht="15" x14ac:dyDescent="0.25">
      <c r="A25" s="216"/>
      <c r="B25" s="225"/>
      <c r="C25" s="19" t="s">
        <v>79</v>
      </c>
      <c r="D25" s="225"/>
      <c r="E25" s="12" t="s">
        <v>80</v>
      </c>
      <c r="F25" s="216"/>
      <c r="G25" s="216"/>
      <c r="H25" s="216"/>
      <c r="I25" s="225"/>
      <c r="J25" s="19" t="s">
        <v>79</v>
      </c>
      <c r="K25" s="225"/>
      <c r="L25" s="12" t="s">
        <v>80</v>
      </c>
      <c r="M25" s="216"/>
      <c r="N25" s="216"/>
      <c r="O25" s="141"/>
      <c r="P25" s="141"/>
      <c r="Q25" s="141"/>
      <c r="R25" s="141"/>
      <c r="S25" s="141"/>
      <c r="T25" s="141"/>
      <c r="U25" s="141"/>
      <c r="V25" s="216"/>
      <c r="W25" s="141"/>
      <c r="X25" s="141"/>
      <c r="Y25" s="141"/>
      <c r="Z25" s="141"/>
    </row>
    <row r="26" spans="1:28" ht="28.5" x14ac:dyDescent="0.45">
      <c r="A26" s="216"/>
      <c r="B26" s="225"/>
      <c r="C26" s="115" t="s">
        <v>81</v>
      </c>
      <c r="D26" s="225"/>
      <c r="E26" s="18">
        <f>(($N$17*2)*Assumptions!$E$24)/(VLOOKUP(C26,Assumptions!$E$67:$F$74,2,FALSE))</f>
        <v>0</v>
      </c>
      <c r="F26" s="216"/>
      <c r="G26" s="216"/>
      <c r="H26" s="216"/>
      <c r="I26" s="225"/>
      <c r="J26" s="115" t="s">
        <v>81</v>
      </c>
      <c r="K26" s="225"/>
      <c r="L26" s="18">
        <f>IF(G21="YES",(($N$17*2)*Assumptions!$I$23)/(VLOOKUP(J26,Assumptions!$E$67:$F$74,2,FALSE)),(($N$17*2)*Assumptions!$E$23)/(VLOOKUP(J26,Assumptions!$E$67:$F$74,2,FALSE)))</f>
        <v>0</v>
      </c>
      <c r="M26" s="18"/>
      <c r="N26" s="216"/>
      <c r="O26" s="141"/>
      <c r="P26" s="141"/>
      <c r="Q26" s="141"/>
      <c r="R26" s="141"/>
      <c r="S26" s="141"/>
      <c r="T26" s="141"/>
      <c r="U26" s="141"/>
      <c r="V26" s="216"/>
      <c r="W26" s="141"/>
      <c r="X26" s="141"/>
      <c r="Y26" s="141"/>
      <c r="Z26" s="141"/>
    </row>
    <row r="27" spans="1:28" ht="15" x14ac:dyDescent="0.25">
      <c r="A27" s="216"/>
      <c r="B27" s="225"/>
      <c r="C27" s="225"/>
      <c r="D27" s="225"/>
      <c r="E27" s="225"/>
      <c r="F27" s="216"/>
      <c r="G27" s="216"/>
      <c r="H27" s="216"/>
      <c r="I27" s="225"/>
      <c r="J27" s="225"/>
      <c r="K27" s="225"/>
      <c r="L27" s="225"/>
      <c r="M27" s="216"/>
      <c r="N27" s="216"/>
      <c r="O27" s="141"/>
      <c r="P27" s="141"/>
      <c r="Q27" s="141"/>
      <c r="R27" s="141"/>
      <c r="S27" s="141"/>
      <c r="T27" s="141"/>
      <c r="U27" s="141"/>
      <c r="V27" s="216"/>
      <c r="W27" s="141"/>
      <c r="X27" s="141"/>
      <c r="Y27" s="141"/>
      <c r="Z27" s="141"/>
    </row>
    <row r="28" spans="1:28" ht="15" customHeight="1" x14ac:dyDescent="0.25">
      <c r="A28" s="216"/>
      <c r="B28" s="216"/>
      <c r="C28" s="216"/>
      <c r="D28" s="216"/>
      <c r="E28" s="216"/>
      <c r="F28" s="216"/>
      <c r="G28" s="216"/>
      <c r="H28" s="216"/>
      <c r="I28" s="216"/>
      <c r="J28" s="216"/>
      <c r="K28" s="216"/>
      <c r="L28" s="216"/>
      <c r="M28" s="216"/>
      <c r="N28" s="216"/>
      <c r="O28" s="141"/>
      <c r="P28" s="141"/>
      <c r="Q28" s="141"/>
      <c r="R28" s="141"/>
      <c r="S28" s="141"/>
      <c r="T28" s="141"/>
      <c r="U28" s="141"/>
      <c r="V28" s="216"/>
      <c r="W28" s="141"/>
      <c r="X28" s="141"/>
      <c r="Y28" s="141"/>
      <c r="Z28" s="141"/>
    </row>
    <row r="29" spans="1:28" ht="15" customHeight="1" x14ac:dyDescent="0.25">
      <c r="A29" s="216"/>
      <c r="B29" s="123"/>
      <c r="C29" s="124"/>
      <c r="D29" s="125"/>
      <c r="E29" s="122" t="s">
        <v>82</v>
      </c>
      <c r="F29" s="120"/>
      <c r="G29" s="126" t="s">
        <v>83</v>
      </c>
      <c r="H29" s="216"/>
      <c r="I29" s="22"/>
      <c r="J29" s="23"/>
      <c r="K29" s="23"/>
      <c r="L29" s="25" t="s">
        <v>84</v>
      </c>
      <c r="M29" s="25"/>
      <c r="N29" s="24" t="s">
        <v>83</v>
      </c>
      <c r="O29" s="141"/>
      <c r="P29" s="141"/>
      <c r="Q29" s="141"/>
      <c r="R29" s="141"/>
      <c r="S29" s="141"/>
      <c r="T29" s="141"/>
      <c r="U29" s="141"/>
      <c r="V29" s="216"/>
      <c r="W29" s="141"/>
      <c r="X29" s="141"/>
      <c r="Y29" s="141" t="s">
        <v>85</v>
      </c>
      <c r="Z29" s="141"/>
    </row>
    <row r="30" spans="1:28" ht="15" customHeight="1" x14ac:dyDescent="0.25">
      <c r="A30" s="216"/>
      <c r="B30" s="123"/>
      <c r="C30" s="176" t="str">
        <f>CONCATENATE(Assumptions!$C45, " litre recycling bins for ",$C$26, " collection")</f>
        <v>80 litre recycling bins for Weekly collection</v>
      </c>
      <c r="D30" s="119"/>
      <c r="E30" s="142">
        <f>IF(($E$26/Assumptions!$C$45)&gt;0.75,ROUNDUP($E$26/Assumptions!$C$45,0),0)</f>
        <v>0</v>
      </c>
      <c r="F30" s="120"/>
      <c r="G30" s="151">
        <v>0</v>
      </c>
      <c r="H30" s="216"/>
      <c r="I30" s="22"/>
      <c r="J30" s="26" t="str">
        <f>CONCATENATE(Assumptions!$C45, " litre bins for ",$J$26, " collection")</f>
        <v>80 litre bins for Weekly collection</v>
      </c>
      <c r="K30" s="26"/>
      <c r="L30" s="133">
        <f>IF(($L$26/Assumptions!$C$45)&gt;0.75,ROUNDUP($L$26/Assumptions!$C$45,0),0)</f>
        <v>0</v>
      </c>
      <c r="M30" s="25"/>
      <c r="N30" s="151">
        <v>0</v>
      </c>
      <c r="O30" s="141"/>
      <c r="P30" s="141"/>
      <c r="Q30" s="141"/>
      <c r="R30" s="141"/>
      <c r="S30" s="141"/>
      <c r="T30" s="141"/>
      <c r="U30" s="141"/>
      <c r="V30" s="216"/>
      <c r="W30" s="141"/>
      <c r="X30" s="141"/>
      <c r="Y30" s="141"/>
      <c r="Z30" s="141"/>
    </row>
    <row r="31" spans="1:28" ht="15" customHeight="1" x14ac:dyDescent="0.25">
      <c r="A31" s="216"/>
      <c r="B31" s="123"/>
      <c r="C31" s="119" t="str">
        <f>CONCATENATE(Assumptions!$C46,"                 """)</f>
        <v>120                 "</v>
      </c>
      <c r="D31" s="119"/>
      <c r="E31" s="131">
        <f>IF(($E$26/Assumptions!$C$46)&gt;0.75,ROUNDUP($E$26/Assumptions!$C$46,0),0)</f>
        <v>0</v>
      </c>
      <c r="F31" s="120"/>
      <c r="G31" s="66"/>
      <c r="H31" s="216"/>
      <c r="I31" s="22"/>
      <c r="J31" s="26" t="str">
        <f>CONCATENATE(Assumptions!$C46,"                     """)</f>
        <v>120                     "</v>
      </c>
      <c r="K31" s="26"/>
      <c r="L31" s="133">
        <f>IF(($L$26/Assumptions!$C$46)&gt;0.75,ROUNDUP($L$26/Assumptions!$C$46,0),0)</f>
        <v>0</v>
      </c>
      <c r="M31" s="25"/>
      <c r="N31" s="66"/>
      <c r="O31" s="141"/>
      <c r="P31" s="141"/>
      <c r="Q31" s="141"/>
      <c r="R31" s="141"/>
      <c r="S31" s="141"/>
      <c r="T31" s="141"/>
      <c r="U31" s="141"/>
      <c r="V31" s="216"/>
      <c r="W31" s="141"/>
      <c r="X31" s="141"/>
      <c r="Y31" s="141"/>
      <c r="Z31" s="141"/>
    </row>
    <row r="32" spans="1:28" ht="15" customHeight="1" x14ac:dyDescent="0.25">
      <c r="A32" s="216"/>
      <c r="B32" s="123"/>
      <c r="C32" s="119" t="str">
        <f>CONCATENATE(Assumptions!$C47,"                 """)</f>
        <v>140                 "</v>
      </c>
      <c r="D32" s="119"/>
      <c r="E32" s="131">
        <f>IF(($E$26/Assumptions!$C$47)&gt;0.75,ROUNDUP($E$26/Assumptions!$C$47,0),0)</f>
        <v>0</v>
      </c>
      <c r="F32" s="120"/>
      <c r="G32" s="66"/>
      <c r="H32" s="216"/>
      <c r="I32" s="22"/>
      <c r="J32" s="26" t="str">
        <f>CONCATENATE(Assumptions!$C47,"                     """)</f>
        <v>140                     "</v>
      </c>
      <c r="K32" s="26"/>
      <c r="L32" s="133">
        <f>IF(($L$26/Assumptions!$C$47)&gt;0.75,ROUNDUP($L$26/Assumptions!$C$47,0),0)</f>
        <v>0</v>
      </c>
      <c r="M32" s="25"/>
      <c r="N32" s="66"/>
      <c r="O32" s="141"/>
      <c r="P32" s="141"/>
      <c r="Q32" s="141"/>
      <c r="R32" s="141"/>
      <c r="S32" s="141"/>
      <c r="T32" s="141"/>
      <c r="U32" s="141"/>
      <c r="V32" s="216"/>
      <c r="W32" s="141"/>
      <c r="X32" s="141"/>
      <c r="Y32" s="141"/>
      <c r="Z32" s="141"/>
    </row>
    <row r="33" spans="1:26" ht="15" customHeight="1" x14ac:dyDescent="0.25">
      <c r="A33" s="216"/>
      <c r="B33" s="123"/>
      <c r="C33" s="127" t="str">
        <f>CONCATENATE(Assumptions!$C48,"                 """)</f>
        <v>240                 "</v>
      </c>
      <c r="D33" s="121"/>
      <c r="E33" s="132">
        <f>IF(($E$26/Assumptions!$C$48)&gt;0.75,ROUNDUP($E$26/Assumptions!$C$48,0),0)</f>
        <v>0</v>
      </c>
      <c r="F33" s="120"/>
      <c r="G33" s="152"/>
      <c r="H33" s="216"/>
      <c r="I33" s="22"/>
      <c r="J33" s="27" t="str">
        <f>CONCATENATE(Assumptions!$C48,"                     """)</f>
        <v>240                     "</v>
      </c>
      <c r="K33" s="27"/>
      <c r="L33" s="133">
        <f>IF(($L$26/Assumptions!$C$48)&gt;0.75,ROUNDUP($L$26/Assumptions!$C$48,0),0)</f>
        <v>0</v>
      </c>
      <c r="M33" s="25"/>
      <c r="N33" s="146"/>
      <c r="O33" s="141"/>
      <c r="P33" s="141"/>
      <c r="Q33" s="141"/>
      <c r="R33" s="141"/>
      <c r="S33" s="141"/>
      <c r="T33" s="141"/>
      <c r="U33" s="141"/>
      <c r="V33" s="216"/>
      <c r="W33" s="141"/>
      <c r="X33" s="141"/>
      <c r="Y33" s="141"/>
      <c r="Z33" s="141"/>
    </row>
    <row r="34" spans="1:26" ht="15" customHeight="1" x14ac:dyDescent="0.25">
      <c r="A34" s="216"/>
      <c r="B34" s="123"/>
      <c r="C34" s="119" t="str">
        <f>CONCATENATE(Assumptions!$C49,"                 """)</f>
        <v>360                 "</v>
      </c>
      <c r="D34" s="119"/>
      <c r="E34" s="131">
        <f>IF(($E$26/Assumptions!$C$49)&gt;0.75,ROUNDUP($E$26/Assumptions!$C$49,0),0)</f>
        <v>0</v>
      </c>
      <c r="F34" s="120"/>
      <c r="G34" s="66"/>
      <c r="H34" s="216"/>
      <c r="I34" s="22"/>
      <c r="J34" s="26" t="str">
        <f>CONCATENATE(Assumptions!$C49,"                     """)</f>
        <v>360                     "</v>
      </c>
      <c r="K34" s="26"/>
      <c r="L34" s="133">
        <f>IF(($L$26/Assumptions!$C$49)&gt;0.75,ROUNDUP($L$26/Assumptions!$C$49,0),0)</f>
        <v>0</v>
      </c>
      <c r="M34" s="25"/>
      <c r="N34" s="66"/>
      <c r="O34" s="141"/>
      <c r="P34" s="141"/>
      <c r="Q34" s="238"/>
      <c r="R34" s="141"/>
      <c r="S34" s="141"/>
      <c r="T34" s="141"/>
      <c r="U34" s="141"/>
      <c r="V34" s="216"/>
      <c r="W34" s="141"/>
      <c r="X34" s="141"/>
      <c r="Y34" s="141"/>
      <c r="Z34" s="141"/>
    </row>
    <row r="35" spans="1:26" ht="15" customHeight="1" x14ac:dyDescent="0.25">
      <c r="A35" s="216"/>
      <c r="B35" s="123"/>
      <c r="C35" s="119" t="str">
        <f>CONCATENATE(Assumptions!$C50,"                """)</f>
        <v>660                "</v>
      </c>
      <c r="D35" s="119"/>
      <c r="E35" s="131">
        <f>IF(($E$26/Assumptions!$C$50)&gt;0.75,ROUNDUP($E$26/Assumptions!$C$50,0),0)</f>
        <v>0</v>
      </c>
      <c r="F35" s="120"/>
      <c r="G35" s="67"/>
      <c r="H35" s="216"/>
      <c r="I35" s="22"/>
      <c r="J35" s="26" t="str">
        <f>CONCATENATE(Assumptions!$C50,"                     """)</f>
        <v>660                     "</v>
      </c>
      <c r="K35" s="26"/>
      <c r="L35" s="133">
        <f>IF(($L$26/Assumptions!$C$50)&gt;0.75,ROUNDUP($L$26/Assumptions!$C$50,0),0)</f>
        <v>0</v>
      </c>
      <c r="M35" s="25"/>
      <c r="N35" s="67"/>
      <c r="O35" s="141"/>
      <c r="P35" s="141"/>
      <c r="Q35" s="238"/>
      <c r="R35" s="141"/>
      <c r="S35" s="141"/>
      <c r="T35" s="141"/>
      <c r="U35" s="141"/>
      <c r="V35" s="216"/>
      <c r="W35" s="141"/>
      <c r="X35" s="141"/>
      <c r="Y35" s="141"/>
      <c r="Z35" s="141"/>
    </row>
    <row r="36" spans="1:26" ht="15" customHeight="1" x14ac:dyDescent="0.25">
      <c r="A36" s="216"/>
      <c r="B36" s="123"/>
      <c r="C36" s="119"/>
      <c r="D36" s="119"/>
      <c r="E36" s="131"/>
      <c r="F36" s="131"/>
      <c r="G36" s="131"/>
      <c r="H36" s="216"/>
      <c r="I36" s="22"/>
      <c r="J36" s="26"/>
      <c r="K36" s="26"/>
      <c r="L36" s="133"/>
      <c r="M36" s="133"/>
      <c r="N36" s="133"/>
      <c r="O36" s="141"/>
      <c r="P36" s="141"/>
      <c r="Q36" s="238"/>
      <c r="R36" s="141"/>
      <c r="S36" s="141"/>
      <c r="T36" s="141"/>
      <c r="U36" s="141"/>
      <c r="V36" s="216"/>
      <c r="W36" s="141"/>
      <c r="X36" s="141"/>
      <c r="Y36" s="141"/>
      <c r="Z36" s="141"/>
    </row>
    <row r="37" spans="1:26" ht="15" customHeight="1" x14ac:dyDescent="0.3">
      <c r="A37" s="216"/>
      <c r="B37" s="123"/>
      <c r="C37" s="119"/>
      <c r="D37" s="119"/>
      <c r="E37" s="196">
        <f>IF(G40&lt;E26,"You haven't selected enough Recycling Bins",0)</f>
        <v>0</v>
      </c>
      <c r="F37" s="120"/>
      <c r="G37" s="122"/>
      <c r="H37" s="216"/>
      <c r="I37" s="22"/>
      <c r="J37" s="26"/>
      <c r="K37" s="26"/>
      <c r="L37" s="197">
        <f>IF(N40&lt;L26,"You haven't selected enough Rubbish Bins",0)</f>
        <v>0</v>
      </c>
      <c r="M37" s="25"/>
      <c r="N37" s="145"/>
      <c r="O37" s="141"/>
      <c r="P37" s="141"/>
      <c r="Q37" s="238"/>
      <c r="R37" s="141"/>
      <c r="S37" s="141"/>
      <c r="T37" s="141"/>
      <c r="U37" s="141"/>
      <c r="V37" s="216"/>
      <c r="W37" s="141"/>
      <c r="X37" s="141"/>
      <c r="Y37" s="141"/>
      <c r="Z37" s="141"/>
    </row>
    <row r="38" spans="1:26" ht="15" x14ac:dyDescent="0.25">
      <c r="A38" s="216"/>
      <c r="B38" s="216"/>
      <c r="C38" s="216"/>
      <c r="D38" s="216"/>
      <c r="E38" s="216"/>
      <c r="F38" s="216"/>
      <c r="G38" s="216"/>
      <c r="H38" s="216"/>
      <c r="I38" s="216"/>
      <c r="J38" s="216"/>
      <c r="K38" s="216"/>
      <c r="L38" s="216"/>
      <c r="M38" s="216"/>
      <c r="N38" s="216"/>
      <c r="O38" s="141"/>
      <c r="P38" s="141"/>
      <c r="Q38" s="238"/>
      <c r="R38" s="141"/>
      <c r="S38" s="141"/>
      <c r="T38" s="141"/>
      <c r="U38" s="141"/>
      <c r="V38" s="216"/>
      <c r="W38" s="141"/>
      <c r="X38" s="141"/>
      <c r="Y38" s="141"/>
      <c r="Z38" s="141"/>
    </row>
    <row r="39" spans="1:26" ht="15" x14ac:dyDescent="0.25">
      <c r="A39" s="216"/>
      <c r="B39" s="225"/>
      <c r="C39" s="225"/>
      <c r="D39" s="225"/>
      <c r="E39" s="225"/>
      <c r="F39" s="225"/>
      <c r="G39" s="12"/>
      <c r="H39" s="216"/>
      <c r="I39" s="225"/>
      <c r="J39" s="225"/>
      <c r="K39" s="225"/>
      <c r="L39" s="225"/>
      <c r="M39" s="225"/>
      <c r="N39" s="12"/>
      <c r="O39" s="141"/>
      <c r="P39" s="141"/>
      <c r="Q39" s="238"/>
      <c r="R39" s="141"/>
      <c r="S39" s="141"/>
      <c r="T39" s="141"/>
      <c r="U39" s="141"/>
      <c r="V39" s="216"/>
      <c r="W39" s="141"/>
      <c r="X39" s="141"/>
      <c r="Y39" s="141"/>
      <c r="Z39" s="141"/>
    </row>
    <row r="40" spans="1:26" ht="28.5" x14ac:dyDescent="0.45">
      <c r="A40" s="216"/>
      <c r="B40" s="225"/>
      <c r="C40" s="10" t="s">
        <v>86</v>
      </c>
      <c r="D40" s="225"/>
      <c r="E40" s="225"/>
      <c r="F40" s="225"/>
      <c r="G40" s="18">
        <f>($G$30*Assumptions!$C$45)+($G$31*Assumptions!$C$46)+($G$32*Assumptions!$C$47)+($G$33*Assumptions!$C$48)+($G$34*Assumptions!$C$49)+($G$35*Assumptions!$C$50)</f>
        <v>0</v>
      </c>
      <c r="H40" s="216"/>
      <c r="I40" s="225"/>
      <c r="J40" s="10" t="s">
        <v>87</v>
      </c>
      <c r="K40" s="225"/>
      <c r="L40" s="225"/>
      <c r="M40" s="225"/>
      <c r="N40" s="18">
        <f>($N$30*Assumptions!$C$45)+($N$31*Assumptions!$C$46)+($N$32*Assumptions!$C$47)+($N$33*Assumptions!$C$48)+($N$34*Assumptions!$C$49)+($N$35*Assumptions!$C$50)</f>
        <v>0</v>
      </c>
      <c r="O40" s="141"/>
      <c r="P40" s="141"/>
      <c r="Q40" s="238"/>
      <c r="R40" s="141"/>
      <c r="S40" s="141"/>
      <c r="T40" s="141"/>
      <c r="U40" s="141"/>
      <c r="V40" s="216"/>
      <c r="W40" s="141"/>
      <c r="X40" s="141"/>
      <c r="Y40" s="141"/>
      <c r="Z40" s="141"/>
    </row>
    <row r="41" spans="1:26" ht="28.5" x14ac:dyDescent="0.45">
      <c r="A41" s="216"/>
      <c r="B41" s="225"/>
      <c r="C41" s="10" t="s">
        <v>88</v>
      </c>
      <c r="D41" s="225"/>
      <c r="E41" s="225"/>
      <c r="F41" s="225"/>
      <c r="G41" s="107">
        <f>ROUNDUP(($G30*Assumptions!$G45)+($G31*Assumptions!$G46)+($G$32*Assumptions!$G$47)+($G33*Assumptions!$G48)+($G34*Assumptions!$G49)+($G35*Assumptions!$G50),1)</f>
        <v>0</v>
      </c>
      <c r="H41" s="216"/>
      <c r="I41" s="225"/>
      <c r="J41" s="10" t="s">
        <v>89</v>
      </c>
      <c r="K41" s="225"/>
      <c r="L41" s="225"/>
      <c r="M41" s="225"/>
      <c r="N41" s="107">
        <f>ROUNDUP(($N30*Assumptions!$G45)+($N31*Assumptions!$G46)+($N$32*Assumptions!$G$47)+($N33*Assumptions!$G48)+($N34*Assumptions!$G49)+($N35*Assumptions!$G50),1)</f>
        <v>0</v>
      </c>
      <c r="O41" s="141"/>
      <c r="P41" s="141"/>
      <c r="Q41" s="238"/>
      <c r="R41" s="141"/>
      <c r="S41" s="141"/>
      <c r="T41" s="141"/>
      <c r="U41" s="141"/>
      <c r="V41" s="216"/>
      <c r="W41" s="141"/>
      <c r="X41" s="141" t="s">
        <v>90</v>
      </c>
      <c r="Y41" s="193"/>
      <c r="Z41" s="141"/>
    </row>
    <row r="42" spans="1:26" ht="15" x14ac:dyDescent="0.25">
      <c r="A42" s="216"/>
      <c r="B42" s="225"/>
      <c r="C42" s="225"/>
      <c r="D42" s="225"/>
      <c r="E42" s="225"/>
      <c r="F42" s="225"/>
      <c r="G42" s="225"/>
      <c r="H42" s="216"/>
      <c r="I42" s="225"/>
      <c r="J42" s="225"/>
      <c r="K42" s="225"/>
      <c r="L42" s="225"/>
      <c r="M42" s="225"/>
      <c r="N42" s="225"/>
      <c r="O42" s="141"/>
      <c r="P42" s="141"/>
      <c r="Q42" s="141"/>
      <c r="R42" s="141"/>
      <c r="S42" s="141"/>
      <c r="T42" s="141"/>
      <c r="U42" s="141"/>
      <c r="V42" s="216"/>
      <c r="W42" s="141"/>
      <c r="X42" s="141"/>
      <c r="Y42" s="141"/>
      <c r="Z42" s="141"/>
    </row>
    <row r="43" spans="1:26" ht="15" customHeight="1" x14ac:dyDescent="0.25">
      <c r="A43" s="216"/>
      <c r="B43" s="216"/>
      <c r="C43" s="216"/>
      <c r="D43" s="216"/>
      <c r="E43" s="216"/>
      <c r="F43" s="216"/>
      <c r="G43" s="216"/>
      <c r="H43" s="216"/>
      <c r="I43" s="216"/>
      <c r="J43" s="216"/>
      <c r="K43" s="216"/>
      <c r="L43" s="216"/>
      <c r="M43" s="216"/>
      <c r="N43" s="216"/>
      <c r="O43" s="216"/>
      <c r="P43" s="216"/>
      <c r="Q43" s="216"/>
      <c r="R43" s="216"/>
      <c r="S43" s="216"/>
      <c r="T43" s="216"/>
      <c r="U43" s="216"/>
      <c r="V43" s="216"/>
      <c r="W43" s="216"/>
      <c r="X43" s="216"/>
      <c r="Y43" s="216"/>
      <c r="Z43" s="216"/>
    </row>
    <row r="44" spans="1:26" ht="15" x14ac:dyDescent="0.25">
      <c r="A44" s="216"/>
      <c r="B44" s="216"/>
      <c r="C44" s="216"/>
      <c r="D44" s="216"/>
      <c r="E44" s="216"/>
      <c r="F44" s="216"/>
      <c r="G44" s="216"/>
      <c r="H44" s="216"/>
      <c r="I44" s="216"/>
      <c r="J44" s="216"/>
      <c r="K44" s="216"/>
      <c r="L44" s="216"/>
      <c r="M44" s="216"/>
      <c r="N44" s="216"/>
      <c r="O44" s="216"/>
      <c r="P44" s="216"/>
      <c r="Q44" s="216"/>
      <c r="R44" s="216"/>
      <c r="S44" s="216"/>
      <c r="T44" s="216"/>
      <c r="U44" s="216"/>
      <c r="V44" s="216"/>
      <c r="W44" s="216"/>
      <c r="X44" s="216"/>
      <c r="Y44" s="216"/>
      <c r="Z44" s="216"/>
    </row>
    <row r="45" spans="1:26" ht="26.25" x14ac:dyDescent="0.4">
      <c r="A45" s="216"/>
      <c r="B45" s="216"/>
      <c r="C45" s="8" t="s">
        <v>91</v>
      </c>
      <c r="D45" s="8"/>
      <c r="E45" s="216"/>
      <c r="F45" s="216"/>
      <c r="G45" s="216"/>
      <c r="H45" s="216"/>
      <c r="I45" s="216"/>
      <c r="J45" s="8" t="s">
        <v>92</v>
      </c>
      <c r="K45" s="8"/>
      <c r="L45" s="216"/>
      <c r="M45" s="216"/>
      <c r="N45" s="216"/>
      <c r="O45" s="216"/>
      <c r="P45" s="216"/>
      <c r="Q45" s="8" t="s">
        <v>93</v>
      </c>
      <c r="R45" s="8"/>
      <c r="S45" s="216"/>
      <c r="T45" s="216"/>
      <c r="U45" s="216"/>
      <c r="V45" s="216"/>
      <c r="W45" s="216"/>
      <c r="X45" s="216"/>
      <c r="Y45" s="216"/>
      <c r="Z45" s="216"/>
    </row>
    <row r="46" spans="1:26" ht="15" x14ac:dyDescent="0.25">
      <c r="A46" s="216"/>
      <c r="B46" s="225"/>
      <c r="C46" s="19" t="s">
        <v>79</v>
      </c>
      <c r="D46" s="225"/>
      <c r="E46" s="12" t="s">
        <v>80</v>
      </c>
      <c r="F46" s="216"/>
      <c r="G46" s="216"/>
      <c r="H46" s="216"/>
      <c r="I46" s="225"/>
      <c r="J46" s="19" t="s">
        <v>79</v>
      </c>
      <c r="K46" s="225"/>
      <c r="L46" s="12" t="s">
        <v>80</v>
      </c>
      <c r="M46" s="216"/>
      <c r="N46" s="216"/>
      <c r="O46" s="216"/>
      <c r="P46" s="225"/>
      <c r="Q46" s="19" t="s">
        <v>79</v>
      </c>
      <c r="R46" s="225"/>
      <c r="S46" s="12" t="s">
        <v>80</v>
      </c>
      <c r="T46" s="216"/>
      <c r="U46" s="216"/>
      <c r="V46" s="216"/>
      <c r="W46" s="216"/>
      <c r="X46" s="216"/>
      <c r="Y46" s="216"/>
      <c r="Z46" s="216"/>
    </row>
    <row r="47" spans="1:26" ht="28.5" x14ac:dyDescent="0.45">
      <c r="A47" s="216"/>
      <c r="B47" s="225"/>
      <c r="C47" s="115" t="s">
        <v>81</v>
      </c>
      <c r="D47" s="225"/>
      <c r="E47" s="18">
        <f>(($N$17*2)*Assumptions!$E$27)/(VLOOKUP(C47,Assumptions!$E$67:$F$74,2,FALSE))</f>
        <v>0</v>
      </c>
      <c r="F47" s="18"/>
      <c r="G47" s="216"/>
      <c r="H47" s="216"/>
      <c r="I47" s="225"/>
      <c r="J47" s="115" t="s">
        <v>81</v>
      </c>
      <c r="K47" s="225"/>
      <c r="L47" s="18">
        <f>(($N$17*2)*Assumptions!$E$28)/(VLOOKUP(J47,Assumptions!$E$67:$F$74,2,FALSE))</f>
        <v>0</v>
      </c>
      <c r="M47" s="18"/>
      <c r="N47" s="216"/>
      <c r="O47" s="216"/>
      <c r="P47" s="225"/>
      <c r="Q47" s="115" t="s">
        <v>81</v>
      </c>
      <c r="R47" s="225"/>
      <c r="S47" s="18">
        <f>(($N$17*2)*Assumptions!$E$29)/(VLOOKUP(Q47,Assumptions!$E$67:$F$74,2,FALSE))</f>
        <v>0</v>
      </c>
      <c r="T47" s="18"/>
      <c r="U47" s="216"/>
      <c r="V47" s="216"/>
      <c r="W47" s="216"/>
      <c r="X47" s="216"/>
      <c r="Y47" s="216"/>
      <c r="Z47" s="216"/>
    </row>
    <row r="48" spans="1:26" ht="15" x14ac:dyDescent="0.25">
      <c r="A48" s="216"/>
      <c r="B48" s="225"/>
      <c r="C48" s="225"/>
      <c r="D48" s="225"/>
      <c r="E48" s="225"/>
      <c r="F48" s="216"/>
      <c r="G48" s="216"/>
      <c r="H48" s="216"/>
      <c r="I48" s="225"/>
      <c r="J48" s="225"/>
      <c r="K48" s="225"/>
      <c r="L48" s="225"/>
      <c r="M48" s="216"/>
      <c r="N48" s="216"/>
      <c r="O48" s="216"/>
      <c r="P48" s="225"/>
      <c r="Q48" s="225"/>
      <c r="R48" s="225"/>
      <c r="S48" s="225"/>
      <c r="T48" s="216"/>
      <c r="U48" s="216"/>
      <c r="V48" s="216"/>
      <c r="W48" s="216"/>
      <c r="X48" s="216"/>
      <c r="Y48" s="216"/>
      <c r="Z48" s="216"/>
    </row>
    <row r="49" spans="1:26" ht="15" x14ac:dyDescent="0.25">
      <c r="A49" s="216"/>
      <c r="B49" s="216"/>
      <c r="C49" s="216"/>
      <c r="D49" s="216"/>
      <c r="E49" s="216"/>
      <c r="F49" s="216"/>
      <c r="G49" s="216"/>
      <c r="H49" s="216"/>
      <c r="I49" s="216"/>
      <c r="J49" s="216"/>
      <c r="K49" s="216"/>
      <c r="L49" s="216"/>
      <c r="M49" s="216"/>
      <c r="N49" s="216"/>
      <c r="O49" s="216"/>
      <c r="P49" s="216"/>
      <c r="Q49" s="216"/>
      <c r="R49" s="216"/>
      <c r="S49" s="216"/>
      <c r="T49" s="216"/>
      <c r="U49" s="216"/>
      <c r="V49" s="216"/>
      <c r="W49" s="216"/>
      <c r="X49" s="216"/>
      <c r="Y49" s="216"/>
      <c r="Z49" s="216"/>
    </row>
    <row r="50" spans="1:26" ht="15" x14ac:dyDescent="0.25">
      <c r="A50" s="216"/>
      <c r="B50" s="153"/>
      <c r="C50" s="153"/>
      <c r="D50" s="153"/>
      <c r="E50" s="150" t="s">
        <v>84</v>
      </c>
      <c r="F50" s="150"/>
      <c r="G50" s="156" t="s">
        <v>83</v>
      </c>
      <c r="H50" s="216"/>
      <c r="I50" s="186"/>
      <c r="J50" s="186"/>
      <c r="K50" s="186"/>
      <c r="L50" s="187" t="s">
        <v>84</v>
      </c>
      <c r="M50" s="187"/>
      <c r="N50" s="188" t="s">
        <v>83</v>
      </c>
      <c r="O50" s="216"/>
      <c r="P50" s="240"/>
      <c r="Q50" s="239"/>
      <c r="R50" s="239"/>
      <c r="S50" s="241" t="s">
        <v>84</v>
      </c>
      <c r="T50" s="242"/>
      <c r="U50" s="245" t="s">
        <v>83</v>
      </c>
      <c r="V50" s="216"/>
      <c r="W50" s="216"/>
      <c r="X50" s="216"/>
      <c r="Y50" s="216"/>
      <c r="Z50" s="216"/>
    </row>
    <row r="51" spans="1:26" ht="19.5" customHeight="1" x14ac:dyDescent="0.25">
      <c r="A51" s="216"/>
      <c r="B51" s="153"/>
      <c r="C51" s="154" t="str">
        <f>CONCATENATE(Assumptions!$C45," litre recycling bins for ",$C$26, " collection")</f>
        <v>80 litre recycling bins for Weekly collection</v>
      </c>
      <c r="D51" s="148"/>
      <c r="E51" s="150">
        <f>IF(($E$47/Assumptions!$C$45)&gt;0.75,ROUNDUP($E$47/Assumptions!$C$45,0),0)</f>
        <v>0</v>
      </c>
      <c r="F51" s="150"/>
      <c r="G51" s="66"/>
      <c r="H51" s="216"/>
      <c r="I51" s="186"/>
      <c r="J51" s="189" t="str">
        <f>CONCATENATE(Assumptions!$C45," litre recycling bins for ",$C$26, " collection")</f>
        <v>80 litre recycling bins for Weekly collection</v>
      </c>
      <c r="K51" s="189"/>
      <c r="L51" s="190">
        <f>IF(($L$47/Assumptions!$C$45)&gt;0.75,ROUNDUP($L$47/Assumptions!$C$45,0),0)</f>
        <v>0</v>
      </c>
      <c r="M51" s="187"/>
      <c r="N51" s="66"/>
      <c r="O51" s="216"/>
      <c r="P51" s="240"/>
      <c r="Q51" s="239" t="str">
        <f>CONCATENATE(Assumptions!$C45," litre recycling bins for ",$C$26, " collection")</f>
        <v>80 litre recycling bins for Weekly collection</v>
      </c>
      <c r="R51" s="239"/>
      <c r="S51" s="241">
        <f>IF(($S$47/Assumptions!$C$45)&gt;0.75,ROUNDUP($S$47/Assumptions!$C$45,0),0)</f>
        <v>0</v>
      </c>
      <c r="T51" s="242"/>
      <c r="U51" s="66"/>
      <c r="V51" s="216"/>
      <c r="W51" s="216"/>
      <c r="X51" s="216"/>
      <c r="Y51" s="216"/>
      <c r="Z51" s="216" t="s">
        <v>94</v>
      </c>
    </row>
    <row r="52" spans="1:26" ht="15" x14ac:dyDescent="0.25">
      <c r="A52" s="216"/>
      <c r="B52" s="153"/>
      <c r="C52" s="148" t="str">
        <f>CONCATENATE(Assumptions!$C46,"                     """)</f>
        <v>120                     "</v>
      </c>
      <c r="D52" s="148"/>
      <c r="E52" s="150">
        <f>IF(($E$47/Assumptions!$C$46)&gt;0.75,ROUNDUP($E$47/Assumptions!$C$46,0),0)</f>
        <v>0</v>
      </c>
      <c r="F52" s="150"/>
      <c r="G52" s="66"/>
      <c r="H52" s="216"/>
      <c r="I52" s="186"/>
      <c r="J52" s="189" t="str">
        <f>CONCATENATE(Assumptions!$C46,"                     """)</f>
        <v>120                     "</v>
      </c>
      <c r="K52" s="189"/>
      <c r="L52" s="190">
        <f>IF(($L$47/Assumptions!$C$46)&gt;0.75,ROUNDUP($L$47/Assumptions!$C$46,0),0)</f>
        <v>0</v>
      </c>
      <c r="M52" s="187"/>
      <c r="N52" s="66"/>
      <c r="O52" s="216"/>
      <c r="P52" s="240"/>
      <c r="Q52" s="239" t="str">
        <f>CONCATENATE(Assumptions!$C46,"                     """)</f>
        <v>120                     "</v>
      </c>
      <c r="R52" s="239"/>
      <c r="S52" s="241">
        <f>IF(($S$47/Assumptions!$C$46)&gt;0.75,ROUNDUP($S$47/Assumptions!$C$46,0),0)</f>
        <v>0</v>
      </c>
      <c r="T52" s="242"/>
      <c r="U52" s="66"/>
      <c r="V52" s="216"/>
      <c r="W52" s="216"/>
      <c r="X52" s="216"/>
      <c r="Y52" s="216"/>
      <c r="Z52" s="216"/>
    </row>
    <row r="53" spans="1:26" ht="15" x14ac:dyDescent="0.25">
      <c r="A53" s="216"/>
      <c r="B53" s="153"/>
      <c r="C53" s="148" t="str">
        <f>CONCATENATE(Assumptions!$C47,"                     """)</f>
        <v>140                     "</v>
      </c>
      <c r="D53" s="155"/>
      <c r="E53" s="150">
        <f>IF(($E$47/Assumptions!$C$47)&gt;0.75,ROUNDUP($E$47/Assumptions!$C$47,0),0)</f>
        <v>0</v>
      </c>
      <c r="F53" s="150"/>
      <c r="G53" s="146"/>
      <c r="H53" s="216"/>
      <c r="I53" s="186"/>
      <c r="J53" s="189" t="str">
        <f>CONCATENATE(Assumptions!$C47,"                     """)</f>
        <v>140                     "</v>
      </c>
      <c r="K53" s="191"/>
      <c r="L53" s="190">
        <f>IF(($L$47/Assumptions!$C$47)&gt;0.75,ROUNDUP($L$47/Assumptions!$C$47,0),0)</f>
        <v>0</v>
      </c>
      <c r="M53" s="187"/>
      <c r="N53" s="146"/>
      <c r="O53" s="216"/>
      <c r="P53" s="240"/>
      <c r="Q53" s="239" t="str">
        <f>CONCATENATE(Assumptions!$C47,"                     """)</f>
        <v>140                     "</v>
      </c>
      <c r="R53" s="239"/>
      <c r="S53" s="241">
        <f>IF(($S$47/Assumptions!$C$47)&gt;0.75,ROUNDUP($S$47/Assumptions!$C$47,0),0)</f>
        <v>0</v>
      </c>
      <c r="T53" s="242"/>
      <c r="U53" s="146"/>
      <c r="V53" s="216"/>
      <c r="W53" s="216"/>
      <c r="X53" s="216"/>
      <c r="Y53" s="216"/>
      <c r="Z53" s="216"/>
    </row>
    <row r="54" spans="1:26" ht="18.75" customHeight="1" x14ac:dyDescent="0.25">
      <c r="A54" s="216"/>
      <c r="B54" s="153"/>
      <c r="C54" s="155" t="str">
        <f>CONCATENATE(Assumptions!$C48,"        """)</f>
        <v>240        "</v>
      </c>
      <c r="D54" s="148"/>
      <c r="E54" s="150">
        <f>IF(($E$47/Assumptions!$C$48)&gt;0.75,ROUNDUP($E$47/Assumptions!$C$48,0),0)</f>
        <v>0</v>
      </c>
      <c r="F54" s="150"/>
      <c r="G54" s="67"/>
      <c r="H54" s="216"/>
      <c r="I54" s="186"/>
      <c r="J54" s="191" t="str">
        <f>CONCATENATE(Assumptions!$C48,"        """)</f>
        <v>240        "</v>
      </c>
      <c r="K54" s="189"/>
      <c r="L54" s="190">
        <f>IF(($L$47/Assumptions!$C$48)&gt;0.6,ROUNDUP($L$47/Assumptions!$C$48,0),0)</f>
        <v>0</v>
      </c>
      <c r="M54" s="187"/>
      <c r="N54" s="67"/>
      <c r="O54" s="216"/>
      <c r="P54" s="240"/>
      <c r="Q54" s="239" t="str">
        <f>CONCATENATE(Assumptions!$C48,"        """)</f>
        <v>240        "</v>
      </c>
      <c r="R54" s="239"/>
      <c r="S54" s="241">
        <f>IF(($S$47/Assumptions!$C$48)&gt;0.6,ROUNDUP($S$47/Assumptions!$C$48,0),0)</f>
        <v>0</v>
      </c>
      <c r="T54" s="242"/>
      <c r="U54" s="67"/>
      <c r="V54" s="216"/>
      <c r="W54" s="216"/>
      <c r="X54" s="216" t="s">
        <v>94</v>
      </c>
      <c r="Y54" s="216"/>
      <c r="Z54" s="216"/>
    </row>
    <row r="55" spans="1:26" ht="15" x14ac:dyDescent="0.25">
      <c r="A55" s="216"/>
      <c r="B55" s="153"/>
      <c r="C55" s="155"/>
      <c r="D55" s="148"/>
      <c r="E55" s="149"/>
      <c r="F55" s="149"/>
      <c r="G55" s="149"/>
      <c r="H55" s="216"/>
      <c r="I55" s="186"/>
      <c r="J55" s="191"/>
      <c r="K55" s="189"/>
      <c r="L55" s="190"/>
      <c r="M55" s="190"/>
      <c r="N55" s="190"/>
      <c r="O55" s="216"/>
      <c r="P55" s="240"/>
      <c r="Q55" s="239"/>
      <c r="R55" s="239"/>
      <c r="S55" s="243"/>
      <c r="T55" s="243"/>
      <c r="U55" s="246"/>
      <c r="V55" s="216"/>
      <c r="W55" s="216"/>
      <c r="X55" s="216"/>
      <c r="Y55" s="216"/>
      <c r="Z55" s="216"/>
    </row>
    <row r="56" spans="1:26" ht="18.75" x14ac:dyDescent="0.3">
      <c r="A56" s="216"/>
      <c r="B56" s="153"/>
      <c r="C56" s="148"/>
      <c r="D56" s="148"/>
      <c r="E56" s="194">
        <f>IF(G59&lt;E47,"You haven't selected enough Green Glass Bins",0)</f>
        <v>0</v>
      </c>
      <c r="F56" s="150"/>
      <c r="G56" s="157"/>
      <c r="H56" s="216"/>
      <c r="I56" s="186"/>
      <c r="J56" s="189"/>
      <c r="K56" s="189"/>
      <c r="L56" s="195">
        <f>IF(N59&lt;L47,"You haven't selected enough Clear Glass Bins",0)</f>
        <v>0</v>
      </c>
      <c r="M56" s="187"/>
      <c r="N56" s="192"/>
      <c r="O56" s="216"/>
      <c r="P56" s="240"/>
      <c r="Q56" s="239"/>
      <c r="R56" s="239"/>
      <c r="S56" s="244">
        <f>IF(U59&lt;S47,"You haven't selected enough Brown Glass Bins",0)</f>
        <v>0</v>
      </c>
      <c r="T56" s="242"/>
      <c r="U56" s="247"/>
      <c r="V56" s="216"/>
      <c r="W56" s="216"/>
      <c r="X56" s="216"/>
      <c r="Y56" s="216"/>
      <c r="Z56" s="216"/>
    </row>
    <row r="57" spans="1:26" ht="15" x14ac:dyDescent="0.25">
      <c r="A57" s="216"/>
      <c r="B57" s="226"/>
      <c r="C57" s="216"/>
      <c r="D57" s="216"/>
      <c r="E57" s="216"/>
      <c r="F57" s="216"/>
      <c r="G57" s="216"/>
      <c r="H57" s="216"/>
      <c r="I57" s="216"/>
      <c r="J57" s="216"/>
      <c r="K57" s="216"/>
      <c r="L57" s="216"/>
      <c r="M57" s="216"/>
      <c r="N57" s="216"/>
      <c r="O57" s="216"/>
      <c r="P57" s="216"/>
      <c r="Q57" s="216"/>
      <c r="R57" s="216"/>
      <c r="S57" s="216"/>
      <c r="T57" s="216"/>
      <c r="U57" s="216"/>
      <c r="V57" s="216"/>
      <c r="W57" s="216"/>
      <c r="X57" s="216"/>
      <c r="Y57" s="216"/>
      <c r="Z57" s="216"/>
    </row>
    <row r="58" spans="1:26" ht="15" x14ac:dyDescent="0.25">
      <c r="A58" s="216"/>
      <c r="B58" s="225"/>
      <c r="C58" s="225"/>
      <c r="D58" s="225"/>
      <c r="E58" s="225"/>
      <c r="F58" s="225"/>
      <c r="G58" s="12"/>
      <c r="H58" s="216"/>
      <c r="I58" s="225"/>
      <c r="J58" s="225"/>
      <c r="K58" s="225"/>
      <c r="L58" s="225"/>
      <c r="M58" s="225"/>
      <c r="N58" s="12"/>
      <c r="O58" s="216"/>
      <c r="P58" s="225"/>
      <c r="Q58" s="225"/>
      <c r="R58" s="225"/>
      <c r="S58" s="225"/>
      <c r="T58" s="225"/>
      <c r="U58" s="12"/>
      <c r="V58" s="216"/>
      <c r="W58" s="216"/>
      <c r="X58" s="216"/>
      <c r="Y58" s="216"/>
      <c r="Z58" s="216"/>
    </row>
    <row r="59" spans="1:26" ht="28.5" x14ac:dyDescent="0.45">
      <c r="A59" s="216"/>
      <c r="B59" s="225"/>
      <c r="C59" s="10" t="s">
        <v>95</v>
      </c>
      <c r="D59" s="225"/>
      <c r="E59" s="225"/>
      <c r="F59" s="225"/>
      <c r="G59" s="18">
        <f>($G$51*Assumptions!$C$45)+($G$52*Assumptions!$C$46)+($G$53*Assumptions!$C$47)+($G$54*Assumptions!$C$48)</f>
        <v>0</v>
      </c>
      <c r="H59" s="216"/>
      <c r="I59" s="225"/>
      <c r="J59" s="10" t="s">
        <v>96</v>
      </c>
      <c r="K59" s="225"/>
      <c r="L59" s="225"/>
      <c r="M59" s="225"/>
      <c r="N59" s="18">
        <f>($N$51*Assumptions!$C$45)+($N$52*Assumptions!$C$46)+($N$53*Assumptions!$C$47)+($N$54*Assumptions!$C$48)</f>
        <v>0</v>
      </c>
      <c r="O59" s="216"/>
      <c r="P59" s="225"/>
      <c r="Q59" s="10" t="s">
        <v>97</v>
      </c>
      <c r="R59" s="225"/>
      <c r="S59" s="225"/>
      <c r="T59" s="225"/>
      <c r="U59" s="18">
        <f>($U$51*Assumptions!$C$45)+($U$52*Assumptions!$C$46)+($U$53*Assumptions!$C$47)+($U$54*Assumptions!$C$48)</f>
        <v>0</v>
      </c>
      <c r="V59" s="216"/>
      <c r="W59" s="216"/>
      <c r="X59" s="216"/>
      <c r="Y59" s="216"/>
      <c r="Z59" s="216"/>
    </row>
    <row r="60" spans="1:26" ht="28.5" x14ac:dyDescent="0.45">
      <c r="A60" s="216"/>
      <c r="B60" s="225"/>
      <c r="C60" s="10" t="s">
        <v>98</v>
      </c>
      <c r="D60" s="225"/>
      <c r="E60" s="225"/>
      <c r="F60" s="225"/>
      <c r="G60" s="107">
        <f>ROUNDUP(($G51*Assumptions!$G45)+($G52*Assumptions!$G46)+($G53*Assumptions!$G47)+($G54*Assumptions!$G48),1)</f>
        <v>0</v>
      </c>
      <c r="H60" s="216"/>
      <c r="I60" s="225"/>
      <c r="J60" s="10" t="s">
        <v>99</v>
      </c>
      <c r="K60" s="225"/>
      <c r="L60" s="225"/>
      <c r="M60" s="225"/>
      <c r="N60" s="107">
        <f>ROUNDUP(($N51*Assumptions!$G45)+($N52*Assumptions!$G46)+($N53*Assumptions!$G47)+($N54*Assumptions!$G48),1)</f>
        <v>0</v>
      </c>
      <c r="O60" s="216"/>
      <c r="P60" s="225"/>
      <c r="Q60" s="10" t="s">
        <v>100</v>
      </c>
      <c r="R60" s="225"/>
      <c r="S60" s="225"/>
      <c r="T60" s="225"/>
      <c r="U60" s="107">
        <f>ROUNDUP(($U51*Assumptions!$G45)+($U52*Assumptions!$G46)+($U53*Assumptions!$G47)+($U54*Assumptions!$G48),1)</f>
        <v>0</v>
      </c>
      <c r="V60" s="216"/>
      <c r="W60" s="216"/>
      <c r="X60" s="216"/>
      <c r="Y60" s="216"/>
      <c r="Z60" s="216"/>
    </row>
    <row r="61" spans="1:26" ht="15" x14ac:dyDescent="0.25">
      <c r="A61" s="216"/>
      <c r="B61" s="225"/>
      <c r="C61" s="225"/>
      <c r="D61" s="225"/>
      <c r="E61" s="225"/>
      <c r="F61" s="225"/>
      <c r="G61" s="225"/>
      <c r="H61" s="216"/>
      <c r="I61" s="225"/>
      <c r="J61" s="225"/>
      <c r="K61" s="225"/>
      <c r="L61" s="225"/>
      <c r="M61" s="225"/>
      <c r="N61" s="225"/>
      <c r="O61" s="216"/>
      <c r="P61" s="225"/>
      <c r="Q61" s="225"/>
      <c r="R61" s="225"/>
      <c r="S61" s="225"/>
      <c r="T61" s="225"/>
      <c r="U61" s="225"/>
      <c r="V61" s="216"/>
      <c r="W61" s="216"/>
      <c r="X61" s="216"/>
      <c r="Y61" s="216"/>
      <c r="Z61" s="216"/>
    </row>
    <row r="62" spans="1:26" ht="15" x14ac:dyDescent="0.25">
      <c r="A62" s="216"/>
      <c r="B62" s="216"/>
      <c r="C62" s="216"/>
      <c r="D62" s="216"/>
      <c r="E62" s="216"/>
      <c r="F62" s="216"/>
      <c r="G62" s="216"/>
      <c r="H62" s="216"/>
      <c r="I62" s="216"/>
      <c r="J62" s="216"/>
      <c r="K62" s="216"/>
      <c r="L62" s="216"/>
      <c r="M62" s="216"/>
      <c r="N62" s="216"/>
      <c r="O62" s="216"/>
      <c r="P62" s="216"/>
      <c r="Q62" s="216"/>
      <c r="R62" s="216"/>
      <c r="S62" s="216"/>
      <c r="T62" s="216"/>
      <c r="U62" s="216"/>
      <c r="V62" s="216"/>
      <c r="W62" s="216"/>
      <c r="X62" s="216"/>
      <c r="Y62" s="216"/>
      <c r="Z62" s="216"/>
    </row>
    <row r="63" spans="1:26" ht="15" x14ac:dyDescent="0.25">
      <c r="A63" s="216"/>
      <c r="B63" s="216"/>
      <c r="C63" s="216"/>
      <c r="D63" s="216"/>
      <c r="E63" s="216"/>
      <c r="F63" s="216"/>
      <c r="G63" s="216"/>
      <c r="H63" s="216"/>
      <c r="I63" s="216"/>
      <c r="J63" s="216"/>
      <c r="K63" s="216"/>
      <c r="L63" s="216"/>
      <c r="M63" s="216"/>
      <c r="N63" s="216"/>
      <c r="O63" s="216"/>
      <c r="P63" s="216"/>
      <c r="Q63" s="216"/>
      <c r="R63" s="216"/>
      <c r="S63" s="216"/>
      <c r="T63" s="216"/>
      <c r="U63" s="216"/>
      <c r="V63" s="216"/>
      <c r="W63" s="216"/>
      <c r="X63" s="216"/>
      <c r="Y63" s="216"/>
      <c r="Z63" s="216"/>
    </row>
    <row r="64" spans="1:26" ht="26.25" x14ac:dyDescent="0.4">
      <c r="A64" s="216"/>
      <c r="B64" s="216"/>
      <c r="C64" s="8"/>
      <c r="D64" s="8"/>
      <c r="E64" s="8"/>
      <c r="F64" s="8"/>
      <c r="G64" s="8"/>
      <c r="H64" s="216"/>
      <c r="I64" s="216"/>
      <c r="J64" s="216"/>
      <c r="K64" s="216"/>
      <c r="L64" s="216"/>
      <c r="M64" s="216"/>
      <c r="N64" s="216"/>
      <c r="O64" s="216"/>
      <c r="P64" s="216"/>
      <c r="Q64" s="216"/>
      <c r="R64" s="216"/>
      <c r="S64" s="216"/>
      <c r="T64" s="216"/>
      <c r="U64" s="216"/>
      <c r="V64" s="216"/>
      <c r="W64" s="216"/>
      <c r="X64" s="216"/>
      <c r="Y64" s="216"/>
      <c r="Z64" s="216"/>
    </row>
    <row r="65" spans="1:26" ht="26.25" x14ac:dyDescent="0.4">
      <c r="A65" s="216"/>
      <c r="B65" s="216"/>
      <c r="C65" s="8"/>
      <c r="D65" s="8"/>
      <c r="E65" s="8"/>
      <c r="F65" s="8"/>
      <c r="G65" s="8"/>
      <c r="H65" s="216"/>
      <c r="I65" s="216"/>
      <c r="J65" s="216"/>
      <c r="K65" s="216"/>
      <c r="L65" s="216"/>
      <c r="M65" s="216"/>
      <c r="N65" s="216"/>
      <c r="O65" s="216"/>
      <c r="P65" s="216"/>
      <c r="Q65" s="216"/>
      <c r="R65" s="216"/>
      <c r="S65" s="216"/>
      <c r="T65" s="216"/>
      <c r="U65" s="216"/>
      <c r="V65" s="216"/>
      <c r="W65" s="216"/>
      <c r="X65" s="216"/>
      <c r="Y65" s="216"/>
      <c r="Z65" s="216"/>
    </row>
    <row r="66" spans="1:26" ht="26.25" x14ac:dyDescent="0.4">
      <c r="A66" s="216"/>
      <c r="B66" s="216"/>
      <c r="C66" s="8"/>
      <c r="D66" s="8"/>
      <c r="E66" s="8"/>
      <c r="F66" s="8"/>
      <c r="G66" s="8"/>
      <c r="H66" s="216"/>
      <c r="I66" s="216"/>
      <c r="J66" s="216"/>
      <c r="K66" s="216"/>
      <c r="L66" s="216"/>
      <c r="M66" s="216"/>
      <c r="N66" s="216"/>
      <c r="O66" s="216"/>
      <c r="P66" s="216"/>
      <c r="Q66" s="216"/>
      <c r="R66" s="216"/>
      <c r="S66" s="216"/>
      <c r="T66" s="216"/>
      <c r="U66" s="216"/>
      <c r="V66" s="216"/>
      <c r="W66" s="216"/>
      <c r="X66" s="216"/>
      <c r="Y66" s="216"/>
      <c r="Z66" s="216"/>
    </row>
    <row r="67" spans="1:26" ht="26.25" x14ac:dyDescent="0.4">
      <c r="A67" s="216"/>
      <c r="B67" s="216"/>
      <c r="C67" s="8"/>
      <c r="D67" s="8"/>
      <c r="E67" s="8"/>
      <c r="F67" s="8"/>
      <c r="G67" s="8"/>
      <c r="H67" s="216"/>
      <c r="I67" s="216"/>
      <c r="J67" s="216"/>
      <c r="K67" s="216"/>
      <c r="L67" s="216"/>
      <c r="M67" s="216"/>
      <c r="N67" s="216"/>
      <c r="O67" s="216"/>
      <c r="P67" s="216"/>
      <c r="Q67" s="216"/>
      <c r="R67" s="216"/>
      <c r="S67" s="216"/>
      <c r="T67" s="216"/>
      <c r="U67" s="216"/>
      <c r="V67" s="216"/>
      <c r="W67" s="216"/>
      <c r="X67" s="216"/>
      <c r="Y67" s="216"/>
      <c r="Z67" s="216"/>
    </row>
    <row r="68" spans="1:26" ht="26.25" x14ac:dyDescent="0.4">
      <c r="A68" s="216"/>
      <c r="B68" s="216"/>
      <c r="C68" s="8"/>
      <c r="D68" s="8"/>
      <c r="E68" s="8"/>
      <c r="F68" s="8"/>
      <c r="G68" s="8"/>
      <c r="H68" s="216"/>
      <c r="I68" s="216"/>
      <c r="J68" s="216"/>
      <c r="K68" s="216"/>
      <c r="L68" s="216"/>
      <c r="M68" s="216"/>
      <c r="N68" s="216"/>
      <c r="O68" s="216"/>
      <c r="P68" s="216"/>
      <c r="Q68" s="216"/>
      <c r="R68" s="216"/>
      <c r="S68" s="216"/>
      <c r="T68" s="216"/>
      <c r="U68" s="216"/>
      <c r="V68" s="216"/>
      <c r="W68" s="216"/>
      <c r="X68" s="216"/>
      <c r="Y68" s="216"/>
      <c r="Z68" s="216"/>
    </row>
    <row r="69" spans="1:26" ht="26.25" x14ac:dyDescent="0.4">
      <c r="A69" s="216"/>
      <c r="B69" s="216"/>
      <c r="C69" s="8"/>
      <c r="D69" s="8"/>
      <c r="E69" s="8"/>
      <c r="F69" s="8"/>
      <c r="G69" s="8"/>
      <c r="H69" s="216"/>
      <c r="I69" s="216"/>
      <c r="J69" s="216"/>
      <c r="K69" s="216"/>
      <c r="L69" s="216"/>
      <c r="M69" s="216"/>
      <c r="N69" s="216"/>
      <c r="O69" s="216"/>
      <c r="P69" s="216"/>
      <c r="Q69" s="216"/>
      <c r="R69" s="216"/>
      <c r="S69" s="216"/>
      <c r="T69" s="216"/>
      <c r="U69" s="216"/>
      <c r="V69" s="216"/>
      <c r="W69" s="216"/>
      <c r="X69" s="216"/>
      <c r="Y69" s="216"/>
      <c r="Z69" s="216"/>
    </row>
    <row r="70" spans="1:26" ht="26.25" x14ac:dyDescent="0.4">
      <c r="A70" s="216"/>
      <c r="B70" s="216"/>
      <c r="C70" s="8"/>
      <c r="D70" s="8"/>
      <c r="E70" s="8"/>
      <c r="F70" s="8"/>
      <c r="G70" s="8"/>
      <c r="H70" s="216"/>
      <c r="I70" s="216"/>
      <c r="J70" s="216"/>
      <c r="K70" s="216"/>
      <c r="L70" s="216"/>
      <c r="M70" s="216"/>
      <c r="N70" s="216"/>
      <c r="O70" s="216"/>
      <c r="P70" s="216"/>
      <c r="Q70" s="216"/>
      <c r="R70" s="216"/>
      <c r="S70" s="216"/>
      <c r="T70" s="216"/>
      <c r="U70" s="216"/>
      <c r="V70" s="216"/>
      <c r="W70" s="216"/>
      <c r="X70" s="216"/>
      <c r="Y70" s="216"/>
      <c r="Z70" s="216"/>
    </row>
    <row r="71" spans="1:26" ht="26.25" x14ac:dyDescent="0.4">
      <c r="A71" s="216"/>
      <c r="B71" s="216"/>
      <c r="C71" s="8"/>
      <c r="D71" s="8"/>
      <c r="E71" s="8"/>
      <c r="F71" s="8"/>
      <c r="G71" s="8"/>
      <c r="H71" s="216"/>
      <c r="I71" s="216"/>
      <c r="J71" s="216"/>
      <c r="K71" s="216"/>
      <c r="L71" s="216"/>
      <c r="M71" s="216"/>
      <c r="N71" s="216"/>
      <c r="O71" s="216"/>
      <c r="P71" s="216"/>
      <c r="Q71" s="216"/>
      <c r="R71" s="216"/>
      <c r="S71" s="216"/>
      <c r="T71" s="216"/>
      <c r="U71" s="216"/>
      <c r="V71" s="216"/>
      <c r="W71" s="216"/>
      <c r="X71" s="216"/>
      <c r="Y71" s="216"/>
      <c r="Z71" s="216"/>
    </row>
    <row r="72" spans="1:26" ht="26.25" x14ac:dyDescent="0.4">
      <c r="A72" s="216"/>
      <c r="B72" s="216"/>
      <c r="C72" s="8"/>
      <c r="D72" s="8"/>
      <c r="E72" s="8"/>
      <c r="F72" s="8"/>
      <c r="G72" s="8"/>
      <c r="H72" s="216"/>
      <c r="I72" s="216"/>
      <c r="J72" s="216"/>
      <c r="K72" s="216"/>
      <c r="L72" s="216"/>
      <c r="M72" s="216"/>
      <c r="N72" s="216"/>
      <c r="O72" s="216"/>
      <c r="P72" s="216"/>
      <c r="Q72" s="216"/>
      <c r="R72" s="216"/>
      <c r="S72" s="216"/>
      <c r="T72" s="216"/>
      <c r="U72" s="216"/>
      <c r="V72" s="216"/>
      <c r="W72" s="216"/>
      <c r="X72" s="216"/>
      <c r="Y72" s="216"/>
      <c r="Z72" s="216"/>
    </row>
    <row r="73" spans="1:26" ht="26.25" x14ac:dyDescent="0.4">
      <c r="A73" s="216"/>
      <c r="B73" s="216"/>
      <c r="C73" s="8"/>
      <c r="D73" s="8"/>
      <c r="E73" s="8"/>
      <c r="F73" s="8"/>
      <c r="G73" s="8"/>
      <c r="H73" s="216"/>
      <c r="I73" s="216"/>
      <c r="J73" s="216"/>
      <c r="K73" s="216"/>
      <c r="L73" s="216"/>
      <c r="M73" s="216"/>
      <c r="N73" s="216"/>
      <c r="O73" s="216"/>
      <c r="P73" s="216"/>
      <c r="Q73" s="216"/>
      <c r="R73" s="216"/>
      <c r="S73" s="216"/>
      <c r="T73" s="216"/>
      <c r="U73" s="216"/>
      <c r="V73" s="216"/>
      <c r="W73" s="216"/>
      <c r="X73" s="216"/>
      <c r="Y73" s="216"/>
      <c r="Z73" s="216"/>
    </row>
    <row r="74" spans="1:26" ht="26.25" x14ac:dyDescent="0.4">
      <c r="A74" s="216"/>
      <c r="B74" s="216"/>
      <c r="C74" s="8"/>
      <c r="D74" s="8"/>
      <c r="E74" s="8"/>
      <c r="F74" s="8"/>
      <c r="G74" s="8"/>
      <c r="H74" s="216"/>
      <c r="I74" s="216"/>
      <c r="J74" s="216"/>
      <c r="K74" s="216"/>
      <c r="L74" s="216"/>
      <c r="M74" s="216"/>
      <c r="N74" s="216"/>
      <c r="O74" s="216"/>
      <c r="P74" s="216"/>
      <c r="Q74" s="216"/>
      <c r="R74" s="216"/>
      <c r="S74" s="216"/>
      <c r="T74" s="216"/>
      <c r="U74" s="216"/>
      <c r="V74" s="216"/>
      <c r="W74" s="216"/>
      <c r="X74" s="216"/>
      <c r="Y74" s="216"/>
      <c r="Z74" s="216"/>
    </row>
    <row r="75" spans="1:26" ht="26.25" x14ac:dyDescent="0.4">
      <c r="A75" s="216"/>
      <c r="B75" s="216"/>
      <c r="C75" s="8"/>
      <c r="D75" s="8"/>
      <c r="E75" s="8"/>
      <c r="F75" s="8"/>
      <c r="G75" s="8"/>
      <c r="H75" s="216"/>
      <c r="I75" s="216"/>
      <c r="J75" s="216"/>
      <c r="K75" s="216"/>
      <c r="L75" s="216"/>
      <c r="M75" s="216"/>
      <c r="N75" s="216"/>
      <c r="O75" s="216"/>
      <c r="P75" s="216"/>
      <c r="Q75" s="216"/>
      <c r="R75" s="216"/>
      <c r="S75" s="216"/>
      <c r="T75" s="216"/>
      <c r="U75" s="216"/>
      <c r="V75" s="216"/>
      <c r="W75" s="216"/>
      <c r="X75" s="216"/>
      <c r="Y75" s="216"/>
      <c r="Z75" s="216"/>
    </row>
    <row r="76" spans="1:26" ht="26.25" x14ac:dyDescent="0.4">
      <c r="A76" s="216"/>
      <c r="B76" s="216"/>
      <c r="C76" s="8"/>
      <c r="D76" s="8"/>
      <c r="E76" s="8"/>
      <c r="F76" s="8"/>
      <c r="G76" s="8"/>
      <c r="H76" s="216"/>
      <c r="I76" s="216"/>
      <c r="J76" s="216"/>
      <c r="K76" s="216"/>
      <c r="L76" s="216"/>
      <c r="M76" s="216"/>
      <c r="N76" s="216"/>
      <c r="O76" s="216"/>
      <c r="P76" s="216"/>
      <c r="Q76" s="216"/>
      <c r="R76" s="216"/>
      <c r="S76" s="216"/>
      <c r="T76" s="216"/>
      <c r="U76" s="216"/>
      <c r="V76" s="216"/>
      <c r="W76" s="216"/>
      <c r="X76" s="216"/>
      <c r="Y76" s="216"/>
      <c r="Z76" s="216"/>
    </row>
    <row r="77" spans="1:26" ht="26.25" x14ac:dyDescent="0.4">
      <c r="A77" s="216"/>
      <c r="B77" s="216"/>
      <c r="C77" s="8"/>
      <c r="D77" s="8"/>
      <c r="E77" s="8"/>
      <c r="F77" s="8"/>
      <c r="G77" s="8"/>
      <c r="H77" s="216"/>
      <c r="I77" s="216"/>
      <c r="J77" s="216"/>
      <c r="K77" s="216"/>
      <c r="L77" s="216"/>
      <c r="M77" s="216"/>
      <c r="N77" s="216"/>
      <c r="O77" s="216"/>
      <c r="P77" s="216"/>
      <c r="Q77" s="216"/>
      <c r="R77" s="216"/>
      <c r="S77" s="216"/>
      <c r="T77" s="216"/>
      <c r="U77" s="216"/>
      <c r="V77" s="216"/>
      <c r="W77" s="216"/>
      <c r="X77" s="216"/>
      <c r="Y77" s="216"/>
      <c r="Z77" s="216"/>
    </row>
    <row r="78" spans="1:26" ht="26.25" x14ac:dyDescent="0.4">
      <c r="A78" s="216"/>
      <c r="B78" s="216"/>
      <c r="C78" s="8"/>
      <c r="D78" s="8"/>
      <c r="E78" s="8"/>
      <c r="F78" s="8"/>
      <c r="G78" s="8"/>
      <c r="H78" s="216"/>
      <c r="I78" s="216"/>
      <c r="J78" s="216"/>
      <c r="K78" s="216"/>
      <c r="L78" s="216"/>
      <c r="M78" s="216"/>
      <c r="N78" s="216"/>
      <c r="O78" s="216"/>
      <c r="P78" s="216"/>
      <c r="Q78" s="216"/>
      <c r="R78" s="216"/>
      <c r="S78" s="216"/>
      <c r="T78" s="216"/>
      <c r="U78" s="216"/>
      <c r="V78" s="216"/>
      <c r="W78" s="216"/>
      <c r="X78" s="216"/>
      <c r="Y78" s="216"/>
      <c r="Z78" s="216"/>
    </row>
    <row r="79" spans="1:26" ht="26.25" x14ac:dyDescent="0.4">
      <c r="A79" s="216"/>
      <c r="B79" s="216"/>
      <c r="C79" s="8"/>
      <c r="D79" s="8"/>
      <c r="E79" s="8"/>
      <c r="F79" s="8"/>
      <c r="G79" s="8"/>
      <c r="H79" s="216"/>
      <c r="I79" s="216"/>
      <c r="J79" s="216"/>
      <c r="K79" s="216"/>
      <c r="L79" s="216"/>
      <c r="M79" s="216"/>
      <c r="N79" s="216"/>
      <c r="O79" s="216"/>
      <c r="P79" s="216"/>
      <c r="Q79" s="216"/>
      <c r="R79" s="216"/>
      <c r="S79" s="216"/>
      <c r="T79" s="216"/>
      <c r="U79" s="216"/>
      <c r="V79" s="216"/>
      <c r="W79" s="216"/>
      <c r="X79" s="216"/>
      <c r="Y79" s="216"/>
      <c r="Z79" s="216"/>
    </row>
    <row r="80" spans="1:26" ht="26.25" x14ac:dyDescent="0.4">
      <c r="A80" s="216"/>
      <c r="B80" s="216"/>
      <c r="C80" s="8"/>
      <c r="D80" s="8"/>
      <c r="E80" s="8"/>
      <c r="F80" s="8"/>
      <c r="G80" s="8"/>
      <c r="H80" s="216"/>
      <c r="I80" s="216"/>
      <c r="J80" s="216"/>
      <c r="K80" s="216"/>
      <c r="L80" s="216"/>
      <c r="M80" s="216"/>
      <c r="N80" s="216"/>
      <c r="O80" s="216"/>
      <c r="P80" s="216"/>
      <c r="Q80" s="216"/>
      <c r="R80" s="216"/>
      <c r="S80" s="216"/>
      <c r="T80" s="216"/>
      <c r="U80" s="216"/>
      <c r="V80" s="216"/>
      <c r="W80" s="216"/>
      <c r="X80" s="216"/>
      <c r="Y80" s="216"/>
      <c r="Z80" s="216"/>
    </row>
    <row r="81" spans="1:26" ht="26.25" x14ac:dyDescent="0.4">
      <c r="A81" s="216"/>
      <c r="B81" s="216"/>
      <c r="C81" s="8"/>
      <c r="D81" s="8"/>
      <c r="E81" s="8"/>
      <c r="F81" s="8"/>
      <c r="G81" s="8"/>
      <c r="H81" s="216"/>
      <c r="I81" s="216"/>
      <c r="J81" s="216"/>
      <c r="K81" s="216"/>
      <c r="L81" s="216"/>
      <c r="M81" s="216"/>
      <c r="N81" s="216"/>
      <c r="O81" s="216"/>
      <c r="P81" s="216"/>
      <c r="Q81" s="216"/>
      <c r="R81" s="216"/>
      <c r="S81" s="216"/>
      <c r="T81" s="216"/>
      <c r="U81" s="216"/>
      <c r="V81" s="216"/>
      <c r="W81" s="216"/>
      <c r="X81" s="216"/>
      <c r="Y81" s="216"/>
      <c r="Z81" s="216"/>
    </row>
    <row r="82" spans="1:26" ht="15" x14ac:dyDescent="0.25">
      <c r="A82" s="216"/>
      <c r="B82" s="216"/>
      <c r="C82" s="216"/>
      <c r="D82" s="216"/>
      <c r="E82" s="216"/>
      <c r="F82" s="216"/>
      <c r="G82" s="216"/>
      <c r="H82" s="216"/>
      <c r="I82" s="216"/>
      <c r="J82" s="216"/>
      <c r="K82" s="216"/>
      <c r="L82" s="216"/>
      <c r="M82" s="216"/>
      <c r="N82" s="216"/>
      <c r="O82" s="216"/>
      <c r="P82" s="216"/>
      <c r="Q82" s="216"/>
      <c r="R82" s="216"/>
      <c r="S82" s="216"/>
      <c r="T82" s="216"/>
      <c r="U82" s="216"/>
      <c r="V82" s="216"/>
      <c r="W82" s="216"/>
      <c r="X82" s="216"/>
      <c r="Y82" s="216"/>
      <c r="Z82" s="216"/>
    </row>
    <row r="83" spans="1:26" ht="15" x14ac:dyDescent="0.25">
      <c r="A83" s="216"/>
      <c r="B83" s="216"/>
      <c r="C83" s="216"/>
      <c r="D83" s="216"/>
      <c r="E83" s="216"/>
      <c r="F83" s="216"/>
      <c r="G83" s="216"/>
      <c r="H83" s="216"/>
      <c r="I83" s="216"/>
      <c r="J83" s="216"/>
      <c r="K83" s="216"/>
      <c r="L83" s="216"/>
      <c r="M83" s="216"/>
      <c r="N83" s="216"/>
      <c r="O83" s="216"/>
      <c r="P83" s="216"/>
      <c r="Q83" s="216"/>
      <c r="R83" s="216"/>
      <c r="S83" s="216"/>
      <c r="T83" s="216"/>
      <c r="U83" s="216"/>
      <c r="V83" s="216"/>
      <c r="W83" s="216"/>
      <c r="X83" s="216"/>
      <c r="Y83" s="216"/>
      <c r="Z83" s="216"/>
    </row>
    <row r="84" spans="1:26" ht="15" x14ac:dyDescent="0.25">
      <c r="A84" s="216"/>
      <c r="B84" s="216"/>
      <c r="C84" s="216"/>
      <c r="D84" s="216"/>
      <c r="E84" s="216"/>
      <c r="F84" s="216"/>
      <c r="G84" s="216"/>
      <c r="H84" s="216"/>
      <c r="I84" s="216"/>
      <c r="J84" s="216"/>
      <c r="K84" s="216"/>
      <c r="L84" s="216"/>
      <c r="M84" s="216"/>
      <c r="N84" s="216"/>
      <c r="O84" s="216"/>
      <c r="P84" s="216"/>
      <c r="Q84" s="216"/>
      <c r="R84" s="216"/>
      <c r="S84" s="216"/>
      <c r="T84" s="216"/>
      <c r="U84" s="216"/>
      <c r="V84" s="216"/>
      <c r="W84" s="216"/>
      <c r="X84" s="216"/>
      <c r="Y84" s="216"/>
      <c r="Z84" s="216"/>
    </row>
    <row r="85" spans="1:26" ht="15" x14ac:dyDescent="0.25">
      <c r="A85" s="216"/>
      <c r="B85" s="216"/>
      <c r="C85" s="216"/>
      <c r="D85" s="216"/>
      <c r="E85" s="216"/>
      <c r="F85" s="216"/>
      <c r="G85" s="216"/>
      <c r="H85" s="216"/>
      <c r="I85" s="216"/>
      <c r="J85" s="216"/>
      <c r="K85" s="216"/>
      <c r="L85" s="216"/>
      <c r="M85" s="216"/>
      <c r="N85" s="216"/>
      <c r="O85" s="216"/>
      <c r="P85" s="216"/>
      <c r="Q85" s="216"/>
      <c r="R85" s="216"/>
      <c r="S85" s="216"/>
      <c r="T85" s="216"/>
      <c r="U85" s="216"/>
      <c r="V85" s="216"/>
      <c r="W85" s="216"/>
      <c r="X85" s="216"/>
      <c r="Y85" s="216"/>
      <c r="Z85" s="216"/>
    </row>
    <row r="86" spans="1:26" ht="15" x14ac:dyDescent="0.25">
      <c r="A86" s="216"/>
      <c r="B86" s="216"/>
      <c r="C86" s="216"/>
      <c r="D86" s="216"/>
      <c r="E86" s="216"/>
      <c r="F86" s="216"/>
      <c r="G86" s="216"/>
      <c r="H86" s="216"/>
      <c r="I86" s="216"/>
      <c r="J86" s="216"/>
      <c r="K86" s="216"/>
      <c r="L86" s="216"/>
      <c r="M86" s="216"/>
      <c r="N86" s="216"/>
      <c r="O86" s="216"/>
      <c r="P86" s="216"/>
      <c r="Q86" s="216"/>
      <c r="R86" s="216"/>
      <c r="S86" s="216"/>
      <c r="T86" s="216"/>
      <c r="U86" s="216"/>
      <c r="V86" s="216"/>
      <c r="W86" s="216"/>
      <c r="X86" s="216"/>
      <c r="Y86" s="216"/>
      <c r="Z86" s="216"/>
    </row>
    <row r="87" spans="1:26" ht="15" x14ac:dyDescent="0.25">
      <c r="A87" s="216"/>
      <c r="B87" s="216"/>
      <c r="C87" s="216"/>
      <c r="D87" s="216"/>
      <c r="E87" s="216"/>
      <c r="F87" s="216"/>
      <c r="G87" s="216"/>
      <c r="H87" s="216"/>
      <c r="I87" s="216"/>
      <c r="J87" s="216"/>
      <c r="K87" s="216"/>
      <c r="L87" s="216"/>
      <c r="M87" s="216"/>
      <c r="N87" s="216"/>
      <c r="O87" s="216"/>
      <c r="P87" s="216"/>
      <c r="Q87" s="216"/>
      <c r="R87" s="216"/>
      <c r="S87" s="216"/>
      <c r="T87" s="216"/>
      <c r="U87" s="216"/>
      <c r="V87" s="216"/>
      <c r="W87" s="216"/>
      <c r="X87" s="216"/>
      <c r="Y87" s="216"/>
      <c r="Z87" s="216"/>
    </row>
    <row r="88" spans="1:26" ht="15" x14ac:dyDescent="0.25">
      <c r="A88" s="216"/>
      <c r="B88" s="216"/>
      <c r="C88" s="216"/>
      <c r="D88" s="216"/>
      <c r="E88" s="216"/>
      <c r="F88" s="216"/>
      <c r="G88" s="216"/>
      <c r="H88" s="216"/>
      <c r="I88" s="216"/>
      <c r="J88" s="216"/>
      <c r="K88" s="216"/>
      <c r="L88" s="216"/>
      <c r="M88" s="216"/>
      <c r="N88" s="216"/>
      <c r="O88" s="216"/>
      <c r="P88" s="216"/>
      <c r="Q88" s="216"/>
      <c r="R88" s="216"/>
      <c r="S88" s="216"/>
      <c r="T88" s="216"/>
      <c r="U88" s="216"/>
      <c r="V88" s="216"/>
      <c r="W88" s="216"/>
      <c r="X88" s="216"/>
      <c r="Y88" s="216"/>
      <c r="Z88" s="216"/>
    </row>
    <row r="89" spans="1:26" ht="15" x14ac:dyDescent="0.25">
      <c r="A89" s="216"/>
      <c r="B89" s="216"/>
      <c r="C89" s="216"/>
      <c r="D89" s="216"/>
      <c r="E89" s="216"/>
      <c r="F89" s="216"/>
      <c r="G89" s="216"/>
      <c r="H89" s="216"/>
      <c r="I89" s="216"/>
      <c r="J89" s="216"/>
      <c r="K89" s="216"/>
      <c r="L89" s="216"/>
      <c r="M89" s="216"/>
      <c r="N89" s="216"/>
      <c r="O89" s="216"/>
      <c r="P89" s="216"/>
      <c r="Q89" s="216"/>
      <c r="R89" s="216"/>
      <c r="S89" s="216"/>
      <c r="T89" s="216"/>
      <c r="U89" s="216"/>
      <c r="V89" s="216"/>
      <c r="W89" s="216"/>
      <c r="X89" s="216"/>
      <c r="Y89" s="216"/>
      <c r="Z89" s="216"/>
    </row>
    <row r="90" spans="1:26" ht="15" x14ac:dyDescent="0.25">
      <c r="A90" s="216"/>
      <c r="B90" s="216"/>
      <c r="C90" s="216"/>
      <c r="D90" s="216"/>
      <c r="E90" s="216"/>
      <c r="F90" s="216"/>
      <c r="G90" s="216"/>
      <c r="H90" s="216"/>
      <c r="I90" s="216"/>
      <c r="J90" s="216"/>
      <c r="K90" s="216"/>
      <c r="L90" s="216"/>
      <c r="M90" s="216"/>
      <c r="N90" s="216"/>
      <c r="O90" s="216"/>
      <c r="P90" s="216"/>
      <c r="Q90" s="216"/>
      <c r="R90" s="216"/>
      <c r="S90" s="216"/>
      <c r="T90" s="216"/>
      <c r="U90" s="216"/>
      <c r="V90" s="216"/>
      <c r="W90" s="216"/>
      <c r="X90" s="216"/>
      <c r="Y90" s="216"/>
      <c r="Z90" s="216"/>
    </row>
    <row r="91" spans="1:26" ht="15" x14ac:dyDescent="0.25">
      <c r="A91" s="216"/>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c r="Z91" s="216"/>
    </row>
    <row r="92" spans="1:26" ht="15" x14ac:dyDescent="0.25">
      <c r="A92" s="216"/>
      <c r="B92" s="216"/>
      <c r="C92" s="216"/>
      <c r="D92" s="216"/>
      <c r="E92" s="216"/>
      <c r="F92" s="216"/>
      <c r="G92" s="216"/>
      <c r="H92" s="216"/>
      <c r="I92" s="216"/>
      <c r="J92" s="216"/>
      <c r="K92" s="216"/>
      <c r="L92" s="216"/>
      <c r="M92" s="216"/>
      <c r="N92" s="216"/>
      <c r="O92" s="216"/>
      <c r="P92" s="216"/>
      <c r="Q92" s="216"/>
      <c r="R92" s="216"/>
      <c r="S92" s="216"/>
      <c r="T92" s="216"/>
      <c r="U92" s="216"/>
      <c r="V92" s="216"/>
      <c r="W92" s="216"/>
      <c r="X92" s="216"/>
      <c r="Y92" s="216"/>
      <c r="Z92" s="216"/>
    </row>
    <row r="93" spans="1:26" ht="15" x14ac:dyDescent="0.25">
      <c r="B93" s="216"/>
      <c r="C93" s="216"/>
      <c r="D93" s="216"/>
      <c r="E93" s="216"/>
      <c r="F93" s="216"/>
      <c r="G93" s="216"/>
      <c r="I93" s="216"/>
      <c r="J93" s="216"/>
      <c r="K93" s="216"/>
      <c r="L93" s="216"/>
      <c r="M93" s="216"/>
      <c r="N93" s="216"/>
      <c r="P93" s="216"/>
      <c r="Q93" s="216"/>
      <c r="R93" s="216"/>
      <c r="S93" s="216"/>
      <c r="T93" s="216"/>
      <c r="U93" s="216"/>
    </row>
  </sheetData>
  <mergeCells count="1">
    <mergeCell ref="J17:L18"/>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Assumptions!$E$67:$E$74</xm:f>
          </x14:formula1>
          <xm:sqref>C26 J26 Q47 J47 C47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59999389629810485"/>
    <pageSetUpPr autoPageBreaks="0" fitToPage="1"/>
  </sheetPr>
  <dimension ref="A1:Z99"/>
  <sheetViews>
    <sheetView topLeftCell="A4" zoomScale="70" zoomScaleNormal="70" workbookViewId="0">
      <selection activeCell="A23" sqref="A23:XFD23"/>
    </sheetView>
  </sheetViews>
  <sheetFormatPr defaultColWidth="8.875" defaultRowHeight="11.25" x14ac:dyDescent="0.2"/>
  <cols>
    <col min="1" max="1" width="1.75" style="1" customWidth="1"/>
    <col min="2" max="2" width="1.625" style="1" customWidth="1"/>
    <col min="3" max="4" width="20.625" style="1" customWidth="1"/>
    <col min="5" max="5" width="20.75" style="1" customWidth="1"/>
    <col min="6" max="6" width="1.625" style="1" customWidth="1"/>
    <col min="7" max="7" width="20.625" style="1" customWidth="1"/>
    <col min="8" max="8" width="24.75" style="1" customWidth="1"/>
    <col min="9" max="9" width="19.875" style="1" customWidth="1"/>
    <col min="10" max="10" width="1.625" style="1" customWidth="1"/>
    <col min="11" max="11" width="39.25" style="1" customWidth="1"/>
    <col min="12" max="12" width="11.625" style="1" customWidth="1"/>
    <col min="13" max="13" width="17.75" style="1" customWidth="1"/>
    <col min="14" max="14" width="1.75" style="1" customWidth="1"/>
    <col min="15" max="15" width="20.75" style="1" customWidth="1"/>
    <col min="16" max="17" width="1.625" style="1" customWidth="1"/>
    <col min="18" max="19" width="20.625" style="1" customWidth="1"/>
    <col min="20" max="20" width="20.75" style="1" customWidth="1"/>
    <col min="21" max="21" width="1.625" style="1" customWidth="1"/>
    <col min="22" max="22" width="20.75" style="1" customWidth="1"/>
    <col min="23" max="25" width="57.375" style="1" customWidth="1"/>
    <col min="26" max="16384" width="8.875" style="1"/>
  </cols>
  <sheetData>
    <row r="1" spans="1:26" ht="15" x14ac:dyDescent="0.25">
      <c r="A1" s="216"/>
      <c r="B1" s="216"/>
      <c r="C1" s="216"/>
      <c r="D1" s="216"/>
      <c r="E1" s="216"/>
      <c r="F1" s="216"/>
      <c r="G1" s="216"/>
      <c r="H1" s="216"/>
      <c r="I1" s="216"/>
      <c r="J1" s="216"/>
      <c r="K1" s="216"/>
      <c r="L1" s="216"/>
      <c r="M1" s="216"/>
      <c r="N1" s="216"/>
      <c r="O1" s="216"/>
      <c r="P1" s="216"/>
      <c r="Q1" s="216"/>
      <c r="R1" s="216"/>
      <c r="S1" s="216"/>
      <c r="T1" s="216"/>
      <c r="U1" s="216"/>
      <c r="V1" s="216"/>
      <c r="W1" s="216"/>
      <c r="X1" s="216"/>
      <c r="Y1" s="216"/>
      <c r="Z1" s="216"/>
    </row>
    <row r="2" spans="1:26" ht="36" x14ac:dyDescent="0.55000000000000004">
      <c r="A2" s="216"/>
      <c r="B2" s="216"/>
      <c r="C2" s="7" t="s">
        <v>101</v>
      </c>
      <c r="D2" s="2"/>
      <c r="E2" s="216"/>
      <c r="F2" s="216"/>
      <c r="G2" s="216"/>
      <c r="H2" s="216"/>
      <c r="I2" s="216"/>
      <c r="J2" s="216"/>
      <c r="K2" s="216"/>
      <c r="L2" s="216"/>
      <c r="M2" s="216"/>
      <c r="N2" s="216"/>
      <c r="O2" s="216"/>
      <c r="P2" s="216"/>
      <c r="Q2" s="216"/>
      <c r="R2" s="216"/>
      <c r="S2" s="216"/>
      <c r="T2" s="216"/>
      <c r="U2" s="216"/>
      <c r="V2" s="216"/>
      <c r="W2" s="216"/>
      <c r="X2" s="216"/>
      <c r="Y2" s="216"/>
      <c r="Z2" s="216"/>
    </row>
    <row r="3" spans="1:26" ht="15" x14ac:dyDescent="0.25">
      <c r="A3" s="216"/>
      <c r="B3" s="216"/>
      <c r="C3" s="216"/>
      <c r="D3" s="216"/>
      <c r="E3" s="216"/>
      <c r="F3" s="216"/>
      <c r="G3" s="216"/>
      <c r="H3" s="216"/>
      <c r="I3" s="216"/>
      <c r="J3" s="216"/>
      <c r="K3" s="216"/>
      <c r="L3" s="216"/>
      <c r="M3" s="216"/>
      <c r="N3" s="216"/>
      <c r="O3" s="216"/>
      <c r="P3" s="216"/>
      <c r="Q3" s="216"/>
      <c r="R3" s="216"/>
      <c r="S3" s="216"/>
      <c r="T3" s="216"/>
      <c r="U3" s="216"/>
      <c r="V3" s="216"/>
      <c r="W3" s="216"/>
      <c r="X3" s="216"/>
      <c r="Y3" s="216"/>
      <c r="Z3" s="216"/>
    </row>
    <row r="4" spans="1:26" ht="26.25" x14ac:dyDescent="0.4">
      <c r="A4" s="216"/>
      <c r="B4" s="216"/>
      <c r="C4" s="56" t="s">
        <v>102</v>
      </c>
      <c r="D4" s="216"/>
      <c r="E4" s="216"/>
      <c r="F4" s="216"/>
      <c r="G4" s="216"/>
      <c r="H4" s="216"/>
      <c r="I4" s="56"/>
      <c r="J4" s="216"/>
      <c r="K4" s="216"/>
      <c r="L4" s="216"/>
      <c r="M4" s="216"/>
      <c r="N4" s="216"/>
      <c r="O4" s="216"/>
      <c r="P4" s="216"/>
      <c r="Q4" s="216"/>
      <c r="R4" s="216"/>
      <c r="S4" s="216"/>
      <c r="T4" s="216"/>
      <c r="U4" s="216"/>
      <c r="V4" s="216"/>
      <c r="W4" s="216"/>
      <c r="X4" s="216"/>
      <c r="Y4" s="216"/>
      <c r="Z4" s="216"/>
    </row>
    <row r="5" spans="1:26" s="52" customFormat="1" ht="15" customHeight="1" x14ac:dyDescent="0.25">
      <c r="A5" s="218"/>
      <c r="B5" s="15"/>
      <c r="C5" s="20"/>
      <c r="D5" s="20"/>
      <c r="E5" s="20"/>
      <c r="F5" s="20"/>
      <c r="G5" s="20"/>
      <c r="H5" s="15"/>
      <c r="I5" s="15"/>
      <c r="J5" s="15"/>
      <c r="K5" s="15"/>
      <c r="L5" s="15"/>
      <c r="M5" s="15"/>
      <c r="N5" s="15"/>
      <c r="O5" s="15"/>
      <c r="P5" s="15"/>
      <c r="Q5" s="15"/>
      <c r="R5" s="15"/>
      <c r="S5" s="15"/>
      <c r="T5" s="15"/>
      <c r="U5" s="15"/>
      <c r="V5" s="216"/>
      <c r="W5" s="218"/>
      <c r="X5" s="218"/>
      <c r="Y5" s="218"/>
      <c r="Z5" s="216"/>
    </row>
    <row r="6" spans="1:26" ht="15" customHeight="1" x14ac:dyDescent="0.4">
      <c r="A6" s="216"/>
      <c r="B6" s="216"/>
      <c r="C6" s="20"/>
      <c r="D6" s="20"/>
      <c r="E6" s="20"/>
      <c r="F6" s="20"/>
      <c r="G6" s="20"/>
      <c r="H6" s="216"/>
      <c r="I6" s="15"/>
      <c r="J6" s="15"/>
      <c r="K6" s="15"/>
      <c r="L6" s="15"/>
      <c r="M6" s="216"/>
      <c r="N6" s="216"/>
      <c r="O6" s="8"/>
      <c r="P6" s="216"/>
      <c r="Q6" s="216"/>
      <c r="R6" s="216"/>
      <c r="S6" s="216"/>
      <c r="T6" s="216"/>
      <c r="U6" s="216"/>
      <c r="V6" s="216"/>
      <c r="W6" s="216"/>
      <c r="X6" s="216"/>
      <c r="Y6" s="216"/>
      <c r="Z6" s="216"/>
    </row>
    <row r="7" spans="1:26" ht="15" customHeight="1" x14ac:dyDescent="0.25">
      <c r="A7" s="216"/>
      <c r="B7" s="15"/>
      <c r="C7" s="20"/>
      <c r="D7" s="20"/>
      <c r="E7" s="20"/>
      <c r="F7" s="20"/>
      <c r="G7" s="20"/>
      <c r="H7" s="15"/>
      <c r="I7" s="15"/>
      <c r="J7" s="15"/>
      <c r="K7" s="15"/>
      <c r="L7" s="15"/>
      <c r="M7" s="15"/>
      <c r="N7" s="15"/>
      <c r="O7" s="15"/>
      <c r="P7" s="15"/>
      <c r="Q7" s="15"/>
      <c r="R7" s="15"/>
      <c r="S7" s="15"/>
      <c r="T7" s="15"/>
      <c r="U7" s="15"/>
      <c r="V7" s="216"/>
      <c r="W7" s="216"/>
      <c r="X7" s="216"/>
      <c r="Y7" s="216"/>
      <c r="Z7" s="216"/>
    </row>
    <row r="8" spans="1:26" ht="15" customHeight="1" x14ac:dyDescent="0.25">
      <c r="A8" s="216"/>
      <c r="B8" s="15"/>
      <c r="C8" s="20"/>
      <c r="D8" s="20"/>
      <c r="E8" s="20"/>
      <c r="F8" s="20"/>
      <c r="G8" s="20"/>
      <c r="H8" s="15"/>
      <c r="I8" s="15"/>
      <c r="J8" s="15"/>
      <c r="K8" s="15"/>
      <c r="L8" s="15"/>
      <c r="M8" s="15"/>
      <c r="N8" s="15"/>
      <c r="O8" s="15"/>
      <c r="P8" s="15"/>
      <c r="Q8" s="15"/>
      <c r="R8" s="15"/>
      <c r="S8" s="15"/>
      <c r="T8" s="15"/>
      <c r="U8" s="15"/>
      <c r="V8" s="216"/>
      <c r="W8" s="216"/>
      <c r="X8" s="216"/>
      <c r="Y8" s="216"/>
      <c r="Z8" s="216"/>
    </row>
    <row r="9" spans="1:26" ht="15" customHeight="1" x14ac:dyDescent="0.25">
      <c r="A9" s="216"/>
      <c r="B9" s="15"/>
      <c r="C9" s="20"/>
      <c r="D9" s="20"/>
      <c r="E9" s="20"/>
      <c r="F9" s="20"/>
      <c r="G9" s="20"/>
      <c r="H9" s="15"/>
      <c r="I9" s="15"/>
      <c r="J9" s="15"/>
      <c r="K9" s="15"/>
      <c r="L9" s="15"/>
      <c r="M9" s="15"/>
      <c r="N9" s="15"/>
      <c r="O9" s="15"/>
      <c r="P9" s="15"/>
      <c r="Q9" s="15"/>
      <c r="R9" s="15"/>
      <c r="S9" s="15"/>
      <c r="T9" s="15"/>
      <c r="U9" s="15"/>
      <c r="V9" s="216"/>
      <c r="W9" s="216"/>
      <c r="X9" s="216"/>
      <c r="Y9" s="216"/>
      <c r="Z9" s="216"/>
    </row>
    <row r="10" spans="1:26" ht="15" customHeight="1" x14ac:dyDescent="0.25">
      <c r="A10" s="216"/>
      <c r="B10" s="15"/>
      <c r="C10" s="20"/>
      <c r="D10" s="20"/>
      <c r="E10" s="20"/>
      <c r="F10" s="20"/>
      <c r="G10" s="20"/>
      <c r="H10" s="15"/>
      <c r="I10" s="15"/>
      <c r="J10" s="15"/>
      <c r="K10" s="15"/>
      <c r="L10" s="15"/>
      <c r="M10" s="15"/>
      <c r="N10" s="15"/>
      <c r="O10" s="15"/>
      <c r="P10" s="15"/>
      <c r="Q10" s="15"/>
      <c r="R10" s="15"/>
      <c r="S10" s="15"/>
      <c r="T10" s="15"/>
      <c r="U10" s="15"/>
      <c r="V10" s="216"/>
      <c r="W10" s="216"/>
      <c r="X10" s="216"/>
      <c r="Y10" s="216"/>
      <c r="Z10" s="216"/>
    </row>
    <row r="11" spans="1:26" ht="15" customHeight="1" x14ac:dyDescent="0.25">
      <c r="A11" s="216"/>
      <c r="B11" s="15"/>
      <c r="C11" s="20"/>
      <c r="D11" s="20"/>
      <c r="E11" s="20"/>
      <c r="F11" s="20"/>
      <c r="G11" s="20"/>
      <c r="H11" s="15"/>
      <c r="I11" s="15"/>
      <c r="J11" s="15"/>
      <c r="K11" s="15"/>
      <c r="L11" s="15"/>
      <c r="M11" s="15"/>
      <c r="N11" s="15"/>
      <c r="O11" s="15"/>
      <c r="P11" s="15"/>
      <c r="Q11" s="15"/>
      <c r="R11" s="15"/>
      <c r="S11" s="15"/>
      <c r="T11" s="15"/>
      <c r="U11" s="15"/>
      <c r="V11" s="216"/>
      <c r="W11" s="216"/>
      <c r="X11" s="216"/>
      <c r="Y11" s="216"/>
      <c r="Z11" s="216"/>
    </row>
    <row r="12" spans="1:26" ht="15" customHeight="1" x14ac:dyDescent="0.25">
      <c r="A12" s="216"/>
      <c r="B12" s="15"/>
      <c r="C12" s="20"/>
      <c r="D12" s="20"/>
      <c r="E12" s="20"/>
      <c r="F12" s="20"/>
      <c r="G12" s="20"/>
      <c r="H12" s="15"/>
      <c r="I12" s="15"/>
      <c r="J12" s="15"/>
      <c r="K12" s="15"/>
      <c r="L12" s="15"/>
      <c r="M12" s="15"/>
      <c r="N12" s="15"/>
      <c r="O12" s="15"/>
      <c r="P12" s="15"/>
      <c r="Q12" s="15"/>
      <c r="R12" s="15"/>
      <c r="S12" s="15"/>
      <c r="T12" s="15"/>
      <c r="U12" s="15"/>
      <c r="V12" s="216"/>
      <c r="W12" s="216"/>
      <c r="X12" s="216"/>
      <c r="Y12" s="216"/>
      <c r="Z12" s="216"/>
    </row>
    <row r="13" spans="1:26" s="52" customFormat="1" ht="15" customHeight="1" x14ac:dyDescent="0.25">
      <c r="A13" s="218"/>
      <c r="B13" s="15"/>
      <c r="C13" s="20" t="s">
        <v>103</v>
      </c>
      <c r="D13" s="20" t="s">
        <v>104</v>
      </c>
      <c r="E13" s="12" t="s">
        <v>105</v>
      </c>
      <c r="F13" s="20"/>
      <c r="G13" s="20"/>
      <c r="H13" s="15"/>
      <c r="I13" s="15"/>
      <c r="J13" s="15"/>
      <c r="K13" s="15"/>
      <c r="L13" s="15"/>
      <c r="M13" s="15"/>
      <c r="N13" s="15"/>
      <c r="O13" s="15"/>
      <c r="P13" s="15"/>
      <c r="Q13" s="15"/>
      <c r="R13" s="15"/>
      <c r="S13" s="15"/>
      <c r="T13" s="15"/>
      <c r="U13" s="15"/>
      <c r="V13" s="216"/>
      <c r="W13" s="218"/>
      <c r="X13" s="218"/>
      <c r="Y13" s="218"/>
      <c r="Z13" s="216"/>
    </row>
    <row r="14" spans="1:26" s="52" customFormat="1" ht="15" customHeight="1" x14ac:dyDescent="0.25">
      <c r="A14" s="218"/>
      <c r="B14" s="15"/>
      <c r="C14" s="20"/>
      <c r="D14" s="20"/>
      <c r="E14" s="20"/>
      <c r="F14" s="20"/>
      <c r="G14" s="20"/>
      <c r="H14" s="15"/>
      <c r="I14" s="15"/>
      <c r="J14" s="15"/>
      <c r="K14" s="15"/>
      <c r="L14" s="15"/>
      <c r="M14" s="15"/>
      <c r="N14" s="15"/>
      <c r="O14" s="15"/>
      <c r="P14" s="15"/>
      <c r="Q14" s="15"/>
      <c r="R14" s="15"/>
      <c r="S14" s="15"/>
      <c r="T14" s="15"/>
      <c r="U14" s="15"/>
      <c r="V14" s="216"/>
      <c r="W14" s="218"/>
      <c r="X14" s="218"/>
      <c r="Y14" s="218"/>
      <c r="Z14" s="216"/>
    </row>
    <row r="15" spans="1:26" ht="15" customHeight="1" x14ac:dyDescent="0.25">
      <c r="A15" s="216"/>
      <c r="B15" s="15"/>
      <c r="C15" s="21" t="s">
        <v>106</v>
      </c>
      <c r="D15" s="21" t="s">
        <v>107</v>
      </c>
      <c r="E15" s="21" t="s">
        <v>108</v>
      </c>
      <c r="F15" s="21"/>
      <c r="G15" s="21" t="s">
        <v>109</v>
      </c>
      <c r="H15" s="15"/>
      <c r="I15" s="15"/>
      <c r="J15" s="15"/>
      <c r="K15" s="15"/>
      <c r="L15" s="15"/>
      <c r="M15" s="15"/>
      <c r="N15" s="15"/>
      <c r="O15" s="15"/>
      <c r="P15" s="15"/>
      <c r="Q15" s="15"/>
      <c r="R15" s="15"/>
      <c r="S15" s="15"/>
      <c r="T15" s="15"/>
      <c r="U15" s="15"/>
      <c r="V15" s="216"/>
      <c r="W15" s="216"/>
      <c r="X15" s="216"/>
      <c r="Y15" s="216"/>
      <c r="Z15" s="216"/>
    </row>
    <row r="16" spans="1:26" ht="15" customHeight="1" x14ac:dyDescent="0.25">
      <c r="A16" s="216"/>
      <c r="B16" s="15"/>
      <c r="C16" s="20">
        <v>23</v>
      </c>
      <c r="D16" s="20">
        <v>320</v>
      </c>
      <c r="E16" s="20">
        <v>390</v>
      </c>
      <c r="F16" s="20"/>
      <c r="G16" s="20">
        <v>0.12</v>
      </c>
      <c r="H16" s="15"/>
      <c r="I16" s="15"/>
      <c r="J16" s="15"/>
      <c r="K16" s="15"/>
      <c r="L16" s="15"/>
      <c r="M16" s="15"/>
      <c r="N16" s="15"/>
      <c r="O16" s="15"/>
      <c r="P16" s="15"/>
      <c r="Q16" s="15"/>
      <c r="R16" s="15"/>
      <c r="S16" s="15"/>
      <c r="T16" s="15"/>
      <c r="U16" s="15"/>
      <c r="V16" s="216"/>
      <c r="W16" s="216"/>
      <c r="X16" s="216"/>
      <c r="Y16" s="216"/>
      <c r="Z16" s="216"/>
    </row>
    <row r="17" spans="1:26" ht="15" customHeight="1" x14ac:dyDescent="0.25">
      <c r="A17" s="216"/>
      <c r="B17" s="15"/>
      <c r="C17" s="20">
        <v>60</v>
      </c>
      <c r="D17" s="20">
        <v>497</v>
      </c>
      <c r="E17" s="20">
        <v>460</v>
      </c>
      <c r="F17" s="20"/>
      <c r="G17" s="20">
        <v>0.23</v>
      </c>
      <c r="H17" s="15"/>
      <c r="I17" s="15"/>
      <c r="J17" s="15"/>
      <c r="K17" s="15"/>
      <c r="L17" s="15"/>
      <c r="M17" s="15"/>
      <c r="N17" s="15"/>
      <c r="O17" s="15"/>
      <c r="P17" s="15"/>
      <c r="Q17" s="15"/>
      <c r="R17" s="15"/>
      <c r="S17" s="15"/>
      <c r="T17" s="15"/>
      <c r="U17" s="15"/>
      <c r="V17" s="216"/>
      <c r="W17" s="216"/>
      <c r="X17" s="216"/>
      <c r="Y17" s="216"/>
      <c r="Z17" s="216"/>
    </row>
    <row r="18" spans="1:26" ht="15" customHeight="1" x14ac:dyDescent="0.25">
      <c r="A18" s="216"/>
      <c r="B18" s="15"/>
      <c r="C18" s="20">
        <v>80</v>
      </c>
      <c r="D18" s="20">
        <v>530</v>
      </c>
      <c r="E18" s="20">
        <v>450</v>
      </c>
      <c r="F18" s="20"/>
      <c r="G18" s="20">
        <v>0.24</v>
      </c>
      <c r="H18" s="15"/>
      <c r="I18" s="15"/>
      <c r="J18" s="15"/>
      <c r="K18" s="15"/>
      <c r="L18" s="15"/>
      <c r="M18" s="15"/>
      <c r="N18" s="15"/>
      <c r="O18" s="15"/>
      <c r="P18" s="15"/>
      <c r="Q18" s="15"/>
      <c r="R18" s="15"/>
      <c r="S18" s="15"/>
      <c r="T18" s="15"/>
      <c r="U18" s="15"/>
      <c r="V18" s="216"/>
      <c r="W18" s="216"/>
      <c r="X18" s="216"/>
      <c r="Y18" s="216"/>
      <c r="Z18" s="216"/>
    </row>
    <row r="19" spans="1:26" ht="15" customHeight="1" x14ac:dyDescent="0.25">
      <c r="A19" s="216"/>
      <c r="B19" s="15"/>
      <c r="C19" s="20">
        <v>120</v>
      </c>
      <c r="D19" s="20">
        <v>545</v>
      </c>
      <c r="E19" s="20">
        <v>480</v>
      </c>
      <c r="F19" s="20"/>
      <c r="G19" s="57">
        <v>0.26</v>
      </c>
      <c r="H19" s="15"/>
      <c r="I19" s="15"/>
      <c r="J19" s="15"/>
      <c r="K19" s="15"/>
      <c r="L19" s="15"/>
      <c r="M19" s="15"/>
      <c r="N19" s="15"/>
      <c r="O19" s="15"/>
      <c r="P19" s="15"/>
      <c r="Q19" s="15"/>
      <c r="R19" s="15"/>
      <c r="S19" s="15"/>
      <c r="T19" s="15"/>
      <c r="U19" s="15"/>
      <c r="V19" s="216"/>
      <c r="W19" s="216"/>
      <c r="X19" s="216"/>
      <c r="Y19" s="216"/>
      <c r="Z19" s="216"/>
    </row>
    <row r="20" spans="1:26" ht="15" customHeight="1" x14ac:dyDescent="0.25">
      <c r="A20" s="216"/>
      <c r="B20" s="15"/>
      <c r="C20" s="20">
        <v>140</v>
      </c>
      <c r="D20" s="20">
        <v>615</v>
      </c>
      <c r="E20" s="20">
        <v>535</v>
      </c>
      <c r="F20" s="20"/>
      <c r="G20" s="20">
        <v>0.33</v>
      </c>
      <c r="H20" s="15"/>
      <c r="I20" s="15"/>
      <c r="J20" s="15"/>
      <c r="K20" s="15"/>
      <c r="L20" s="15"/>
      <c r="M20" s="15"/>
      <c r="N20" s="15"/>
      <c r="O20" s="15"/>
      <c r="P20" s="15"/>
      <c r="Q20" s="15"/>
      <c r="R20" s="15"/>
      <c r="S20" s="15"/>
      <c r="T20" s="15"/>
      <c r="U20" s="15"/>
      <c r="V20" s="216"/>
      <c r="W20" s="216"/>
      <c r="X20" s="216"/>
      <c r="Y20" s="216"/>
      <c r="Z20" s="216"/>
    </row>
    <row r="21" spans="1:26" ht="15" customHeight="1" x14ac:dyDescent="0.25">
      <c r="A21" s="216"/>
      <c r="B21" s="15"/>
      <c r="C21" s="20">
        <v>240</v>
      </c>
      <c r="D21" s="20">
        <v>730</v>
      </c>
      <c r="E21" s="20">
        <v>585</v>
      </c>
      <c r="F21" s="20"/>
      <c r="G21" s="20">
        <v>0.43</v>
      </c>
      <c r="H21" s="15"/>
      <c r="I21" s="15"/>
      <c r="J21" s="15"/>
      <c r="K21" s="15"/>
      <c r="L21" s="15"/>
      <c r="M21" s="15"/>
      <c r="N21" s="15"/>
      <c r="O21" s="15"/>
      <c r="P21" s="15"/>
      <c r="Q21" s="15"/>
      <c r="R21" s="15"/>
      <c r="S21" s="15"/>
      <c r="T21" s="15"/>
      <c r="U21" s="15"/>
      <c r="V21" s="216"/>
      <c r="W21" s="216"/>
      <c r="X21" s="216"/>
      <c r="Y21" s="216"/>
      <c r="Z21" s="216"/>
    </row>
    <row r="22" spans="1:26" ht="15" customHeight="1" x14ac:dyDescent="0.25">
      <c r="A22" s="216"/>
      <c r="B22" s="15"/>
      <c r="C22" s="20">
        <v>360</v>
      </c>
      <c r="D22" s="20">
        <v>848</v>
      </c>
      <c r="E22" s="20">
        <v>680</v>
      </c>
      <c r="F22" s="20"/>
      <c r="G22" s="20">
        <v>0.57999999999999996</v>
      </c>
      <c r="H22" s="15"/>
      <c r="I22" s="15"/>
      <c r="J22" s="15"/>
      <c r="K22" s="15"/>
      <c r="L22" s="15"/>
      <c r="M22" s="15"/>
      <c r="N22" s="15"/>
      <c r="O22" s="15"/>
      <c r="P22" s="15"/>
      <c r="Q22" s="15"/>
      <c r="R22" s="15"/>
      <c r="S22" s="15"/>
      <c r="T22" s="15"/>
      <c r="U22" s="15"/>
      <c r="V22" s="216"/>
      <c r="W22" s="216"/>
      <c r="X22" s="216"/>
      <c r="Y22" s="216"/>
      <c r="Z22" s="216"/>
    </row>
    <row r="23" spans="1:26" ht="15" customHeight="1" x14ac:dyDescent="0.25">
      <c r="A23" s="216"/>
      <c r="B23" s="15"/>
      <c r="C23" s="20">
        <v>660</v>
      </c>
      <c r="D23" s="20">
        <v>1260</v>
      </c>
      <c r="E23" s="20" t="s">
        <v>110</v>
      </c>
      <c r="F23" s="20"/>
      <c r="G23" s="57">
        <v>1</v>
      </c>
      <c r="H23" s="15"/>
      <c r="I23" s="15"/>
      <c r="J23" s="15"/>
      <c r="K23" s="15"/>
      <c r="L23" s="15"/>
      <c r="M23" s="15"/>
      <c r="N23" s="15"/>
      <c r="O23" s="15"/>
      <c r="P23" s="15"/>
      <c r="Q23" s="15"/>
      <c r="R23" s="15"/>
      <c r="S23" s="15"/>
      <c r="T23" s="15"/>
      <c r="U23" s="15"/>
      <c r="V23" s="216"/>
      <c r="W23" s="216"/>
      <c r="X23" s="216"/>
      <c r="Y23" s="216"/>
      <c r="Z23" s="216"/>
    </row>
    <row r="24" spans="1:26" ht="15" customHeight="1" x14ac:dyDescent="0.25">
      <c r="A24" s="216"/>
      <c r="B24" s="15"/>
      <c r="C24" s="20">
        <v>1100</v>
      </c>
      <c r="D24" s="20">
        <v>1260</v>
      </c>
      <c r="E24" s="20">
        <v>1065</v>
      </c>
      <c r="F24" s="20"/>
      <c r="G24" s="20">
        <v>1.34</v>
      </c>
      <c r="H24" s="15"/>
      <c r="I24" s="15"/>
      <c r="J24" s="15"/>
      <c r="K24" s="15"/>
      <c r="L24" s="15"/>
      <c r="M24" s="15"/>
      <c r="N24" s="15"/>
      <c r="O24" s="15"/>
      <c r="P24" s="15"/>
      <c r="Q24" s="15"/>
      <c r="R24" s="15"/>
      <c r="S24" s="15"/>
      <c r="T24" s="15"/>
      <c r="U24" s="15"/>
      <c r="V24" s="216"/>
      <c r="W24" s="216"/>
      <c r="X24" s="216"/>
      <c r="Y24" s="216"/>
      <c r="Z24" s="216"/>
    </row>
    <row r="25" spans="1:26" ht="15" customHeight="1" x14ac:dyDescent="0.25">
      <c r="A25" s="216"/>
      <c r="B25" s="15"/>
      <c r="C25" s="20">
        <v>1500</v>
      </c>
      <c r="D25" s="20">
        <v>2025</v>
      </c>
      <c r="E25" s="20">
        <v>1280</v>
      </c>
      <c r="F25" s="20"/>
      <c r="G25" s="20">
        <v>2.59</v>
      </c>
      <c r="H25" s="15"/>
      <c r="I25" s="15"/>
      <c r="J25" s="15"/>
      <c r="K25" s="15"/>
      <c r="L25" s="15"/>
      <c r="M25" s="15"/>
      <c r="N25" s="15"/>
      <c r="O25" s="15"/>
      <c r="P25" s="15"/>
      <c r="Q25" s="15"/>
      <c r="R25" s="15"/>
      <c r="S25" s="15"/>
      <c r="T25" s="15"/>
      <c r="U25" s="15"/>
      <c r="V25" s="216"/>
      <c r="W25" s="216"/>
      <c r="X25" s="216"/>
      <c r="Y25" s="216"/>
      <c r="Z25" s="216"/>
    </row>
    <row r="26" spans="1:26" ht="15" customHeight="1" x14ac:dyDescent="0.25">
      <c r="A26" s="216"/>
      <c r="B26" s="15"/>
      <c r="C26" s="20">
        <v>3000</v>
      </c>
      <c r="D26" s="20" t="s">
        <v>111</v>
      </c>
      <c r="E26" s="20" t="s">
        <v>112</v>
      </c>
      <c r="F26" s="20"/>
      <c r="G26" s="20">
        <v>2.88</v>
      </c>
      <c r="H26" s="15"/>
      <c r="I26" s="15"/>
      <c r="J26" s="15"/>
      <c r="K26" s="15"/>
      <c r="L26" s="15"/>
      <c r="M26" s="15"/>
      <c r="N26" s="15"/>
      <c r="O26" s="15"/>
      <c r="P26" s="15"/>
      <c r="Q26" s="15"/>
      <c r="R26" s="15"/>
      <c r="S26" s="15"/>
      <c r="T26" s="15"/>
      <c r="U26" s="15"/>
      <c r="V26" s="216"/>
      <c r="W26" s="216"/>
      <c r="X26" s="216"/>
      <c r="Y26" s="216"/>
      <c r="Z26" s="216"/>
    </row>
    <row r="27" spans="1:26" ht="15" customHeight="1" x14ac:dyDescent="0.4">
      <c r="A27" s="216"/>
      <c r="B27" s="15"/>
      <c r="C27" s="20">
        <v>4000</v>
      </c>
      <c r="D27" s="20" t="s">
        <v>113</v>
      </c>
      <c r="E27" s="20" t="s">
        <v>114</v>
      </c>
      <c r="F27" s="20"/>
      <c r="G27" s="57">
        <v>3.6</v>
      </c>
      <c r="H27" s="15"/>
      <c r="I27" s="15"/>
      <c r="J27" s="15"/>
      <c r="K27" s="15"/>
      <c r="L27" s="30"/>
      <c r="M27" s="15"/>
      <c r="N27" s="15"/>
      <c r="O27" s="15"/>
      <c r="P27" s="216"/>
      <c r="Q27" s="216"/>
      <c r="R27" s="8"/>
      <c r="S27" s="216"/>
      <c r="T27" s="216"/>
      <c r="U27" s="216"/>
      <c r="V27" s="216"/>
      <c r="W27" s="216"/>
      <c r="X27" s="216"/>
      <c r="Y27" s="216"/>
      <c r="Z27" s="216"/>
    </row>
    <row r="28" spans="1:26" ht="15" customHeight="1" x14ac:dyDescent="0.4">
      <c r="A28" s="216"/>
      <c r="B28" s="15"/>
      <c r="C28" s="8"/>
      <c r="D28" s="31"/>
      <c r="E28" s="31"/>
      <c r="F28" s="31"/>
      <c r="G28" s="16"/>
      <c r="H28" s="31"/>
      <c r="I28" s="15"/>
      <c r="J28" s="15"/>
      <c r="K28" s="15"/>
      <c r="L28" s="8"/>
      <c r="M28" s="8"/>
      <c r="N28" s="31"/>
      <c r="O28" s="15"/>
      <c r="P28" s="216"/>
      <c r="Q28" s="216"/>
      <c r="R28" s="8"/>
      <c r="S28" s="216"/>
      <c r="T28" s="216"/>
      <c r="U28" s="216"/>
      <c r="V28" s="216"/>
      <c r="W28" s="216"/>
      <c r="X28" s="216"/>
      <c r="Y28" s="216"/>
      <c r="Z28" s="216"/>
    </row>
    <row r="29" spans="1:26" ht="26.25" x14ac:dyDescent="0.4">
      <c r="A29" s="216"/>
      <c r="B29" s="15"/>
      <c r="C29" s="56" t="s">
        <v>115</v>
      </c>
      <c r="D29" s="30"/>
      <c r="E29" s="30"/>
      <c r="F29" s="30"/>
      <c r="G29" s="15"/>
      <c r="H29" s="30"/>
      <c r="I29" s="15"/>
      <c r="J29" s="15"/>
      <c r="K29" s="56"/>
      <c r="L29" s="30"/>
      <c r="M29" s="15"/>
      <c r="N29" s="30"/>
      <c r="O29" s="15"/>
      <c r="P29" s="216"/>
      <c r="Q29" s="216"/>
      <c r="R29" s="8"/>
      <c r="S29" s="216"/>
      <c r="T29" s="216"/>
      <c r="U29" s="216"/>
      <c r="V29" s="216"/>
      <c r="W29" s="216"/>
      <c r="X29" s="216"/>
      <c r="Y29" s="216"/>
      <c r="Z29" s="216"/>
    </row>
    <row r="30" spans="1:26" ht="15" x14ac:dyDescent="0.25">
      <c r="A30" s="216"/>
      <c r="B30" s="15"/>
      <c r="C30" s="15"/>
      <c r="D30" s="30"/>
      <c r="E30" s="30"/>
      <c r="F30" s="30"/>
      <c r="G30" s="15"/>
      <c r="H30" s="30"/>
      <c r="I30" s="15"/>
      <c r="J30" s="15"/>
      <c r="K30" s="15"/>
      <c r="L30" s="30"/>
      <c r="M30" s="15"/>
      <c r="N30" s="30"/>
      <c r="O30" s="15"/>
      <c r="P30" s="216"/>
      <c r="Q30" s="216"/>
      <c r="R30" s="16"/>
      <c r="S30" s="216"/>
      <c r="T30" s="216"/>
      <c r="U30" s="216"/>
      <c r="V30" s="216"/>
      <c r="W30" s="216"/>
      <c r="X30" s="216"/>
      <c r="Y30" s="216"/>
      <c r="Z30" s="216"/>
    </row>
    <row r="31" spans="1:26" ht="15" x14ac:dyDescent="0.25">
      <c r="A31" s="216"/>
      <c r="B31" s="15"/>
      <c r="C31" s="58" t="s">
        <v>116</v>
      </c>
      <c r="D31" s="20"/>
      <c r="E31" s="20"/>
      <c r="F31" s="15"/>
      <c r="G31" s="58" t="s">
        <v>117</v>
      </c>
      <c r="H31" s="20"/>
      <c r="I31" s="20"/>
      <c r="J31" s="15"/>
      <c r="K31" s="198" t="s">
        <v>118</v>
      </c>
      <c r="L31" s="19"/>
      <c r="M31" s="19"/>
      <c r="N31" s="15"/>
      <c r="O31" s="15"/>
      <c r="P31" s="15"/>
      <c r="Q31" s="15"/>
      <c r="R31" s="15"/>
      <c r="S31" s="15"/>
      <c r="T31" s="15"/>
      <c r="U31" s="216"/>
      <c r="V31" s="216"/>
      <c r="W31" s="216"/>
      <c r="X31" s="216"/>
      <c r="Y31" s="216"/>
      <c r="Z31" s="216"/>
    </row>
    <row r="32" spans="1:26" ht="159.75" customHeight="1" x14ac:dyDescent="0.25">
      <c r="A32" s="216"/>
      <c r="B32" s="15"/>
      <c r="C32" s="58"/>
      <c r="D32" s="20"/>
      <c r="E32" s="20"/>
      <c r="F32" s="15"/>
      <c r="G32" s="58"/>
      <c r="H32" s="20"/>
      <c r="I32" s="20"/>
      <c r="J32" s="15"/>
      <c r="K32" s="19"/>
      <c r="L32" s="19"/>
      <c r="M32" s="19"/>
      <c r="N32" s="15"/>
      <c r="O32" s="15"/>
      <c r="P32" s="15"/>
      <c r="Q32" s="15"/>
      <c r="R32" s="15"/>
      <c r="S32" s="15"/>
      <c r="T32" s="15"/>
      <c r="U32" s="216"/>
      <c r="V32" s="216"/>
      <c r="W32" s="216"/>
      <c r="X32" s="216"/>
      <c r="Y32" s="216"/>
      <c r="Z32" s="216"/>
    </row>
    <row r="33" spans="1:26" ht="26.25" customHeight="1" x14ac:dyDescent="0.4">
      <c r="A33" s="216"/>
      <c r="B33" s="15"/>
      <c r="C33" s="28"/>
      <c r="D33" s="20"/>
      <c r="E33" s="20"/>
      <c r="F33" s="15"/>
      <c r="G33" s="28"/>
      <c r="H33" s="20"/>
      <c r="I33" s="20"/>
      <c r="J33" s="15"/>
      <c r="K33" s="181"/>
      <c r="L33" s="182"/>
      <c r="M33" s="182"/>
      <c r="N33" s="38"/>
      <c r="O33" s="38"/>
      <c r="P33" s="38"/>
      <c r="Q33" s="38"/>
      <c r="R33" s="38"/>
      <c r="S33" s="38"/>
      <c r="T33" s="38"/>
      <c r="U33" s="216"/>
      <c r="V33" s="216"/>
      <c r="W33" s="216"/>
      <c r="X33" s="216"/>
      <c r="Y33" s="216"/>
      <c r="Z33" s="216"/>
    </row>
    <row r="34" spans="1:26" ht="15" customHeight="1" x14ac:dyDescent="0.25">
      <c r="A34" s="216"/>
      <c r="B34" s="15"/>
      <c r="C34" s="28"/>
      <c r="D34" s="20"/>
      <c r="E34" s="20"/>
      <c r="F34" s="15"/>
      <c r="G34" s="28"/>
      <c r="H34" s="20"/>
      <c r="I34" s="20"/>
      <c r="J34" s="15"/>
      <c r="K34" s="19"/>
      <c r="L34" s="19"/>
      <c r="M34" s="19"/>
      <c r="N34" s="15"/>
      <c r="O34" s="15"/>
      <c r="P34" s="15"/>
      <c r="Q34" s="15"/>
      <c r="R34" s="15"/>
      <c r="S34" s="15"/>
      <c r="T34" s="15"/>
      <c r="U34" s="216"/>
      <c r="V34" s="216"/>
      <c r="W34" s="216"/>
      <c r="X34" s="216"/>
      <c r="Y34" s="216"/>
      <c r="Z34" s="216"/>
    </row>
    <row r="35" spans="1:26" s="52" customFormat="1" ht="15" customHeight="1" x14ac:dyDescent="0.25">
      <c r="A35" s="218"/>
      <c r="B35" s="59"/>
      <c r="C35" s="60" t="s">
        <v>119</v>
      </c>
      <c r="D35" s="61"/>
      <c r="E35" s="61" t="s">
        <v>120</v>
      </c>
      <c r="F35" s="15"/>
      <c r="G35" s="60" t="s">
        <v>119</v>
      </c>
      <c r="H35" s="61"/>
      <c r="I35" s="61" t="s">
        <v>120</v>
      </c>
      <c r="J35" s="15"/>
      <c r="K35" s="60" t="s">
        <v>119</v>
      </c>
      <c r="L35" s="19"/>
      <c r="M35" s="19" t="s">
        <v>121</v>
      </c>
      <c r="N35" s="15"/>
      <c r="O35" s="15"/>
      <c r="P35" s="15"/>
      <c r="Q35" s="15"/>
      <c r="R35" s="15"/>
      <c r="S35" s="15"/>
      <c r="T35" s="15"/>
      <c r="U35" s="218"/>
      <c r="V35" s="218"/>
      <c r="W35" s="218"/>
      <c r="X35" s="218"/>
      <c r="Y35" s="218"/>
      <c r="Z35" s="216"/>
    </row>
    <row r="36" spans="1:26" s="52" customFormat="1" ht="15" customHeight="1" x14ac:dyDescent="0.25">
      <c r="A36" s="218"/>
      <c r="B36" s="218"/>
      <c r="C36" s="60" t="s">
        <v>122</v>
      </c>
      <c r="D36" s="61"/>
      <c r="E36" s="61" t="s">
        <v>123</v>
      </c>
      <c r="F36" s="15"/>
      <c r="G36" s="60" t="s">
        <v>122</v>
      </c>
      <c r="H36" s="61"/>
      <c r="I36" s="61" t="s">
        <v>124</v>
      </c>
      <c r="J36" s="15"/>
      <c r="K36" s="60" t="s">
        <v>122</v>
      </c>
      <c r="L36" s="19"/>
      <c r="M36" s="19" t="s">
        <v>125</v>
      </c>
      <c r="N36" s="15"/>
      <c r="O36" s="15"/>
      <c r="P36" s="15"/>
      <c r="Q36" s="15"/>
      <c r="R36" s="15"/>
      <c r="S36" s="15"/>
      <c r="T36" s="15"/>
      <c r="U36" s="218"/>
      <c r="V36" s="218"/>
      <c r="W36" s="218"/>
      <c r="X36" s="218"/>
      <c r="Y36" s="218"/>
      <c r="Z36" s="216"/>
    </row>
    <row r="37" spans="1:26" s="52" customFormat="1" ht="15" customHeight="1" x14ac:dyDescent="0.25">
      <c r="A37" s="218"/>
      <c r="B37" s="218"/>
      <c r="C37" s="60" t="s">
        <v>126</v>
      </c>
      <c r="D37" s="61"/>
      <c r="E37" s="61" t="s">
        <v>127</v>
      </c>
      <c r="F37" s="15"/>
      <c r="G37" s="60" t="s">
        <v>128</v>
      </c>
      <c r="H37" s="60"/>
      <c r="I37" s="61" t="s">
        <v>127</v>
      </c>
      <c r="J37" s="15"/>
      <c r="K37" s="60" t="s">
        <v>128</v>
      </c>
      <c r="L37" s="19"/>
      <c r="M37" s="183" t="s">
        <v>127</v>
      </c>
      <c r="N37" s="15"/>
      <c r="O37" s="15"/>
      <c r="P37" s="15"/>
      <c r="Q37" s="15"/>
      <c r="R37" s="15"/>
      <c r="S37" s="15"/>
      <c r="T37" s="15"/>
      <c r="U37" s="62"/>
      <c r="V37" s="218"/>
      <c r="W37" s="218"/>
      <c r="X37" s="218"/>
      <c r="Y37" s="218"/>
      <c r="Z37" s="216"/>
    </row>
    <row r="38" spans="1:26" s="52" customFormat="1" ht="15" customHeight="1" x14ac:dyDescent="0.25">
      <c r="A38" s="218"/>
      <c r="B38" s="218"/>
      <c r="C38" s="60" t="s">
        <v>129</v>
      </c>
      <c r="D38" s="61"/>
      <c r="E38" s="61" t="s">
        <v>130</v>
      </c>
      <c r="F38" s="15"/>
      <c r="G38" s="60" t="s">
        <v>129</v>
      </c>
      <c r="H38" s="60"/>
      <c r="I38" s="61" t="s">
        <v>131</v>
      </c>
      <c r="J38" s="15"/>
      <c r="K38" s="60" t="s">
        <v>132</v>
      </c>
      <c r="L38" s="19"/>
      <c r="M38" s="19" t="s">
        <v>133</v>
      </c>
      <c r="N38" s="15"/>
      <c r="O38" s="15"/>
      <c r="P38" s="15"/>
      <c r="Q38" s="15"/>
      <c r="R38" s="15"/>
      <c r="S38" s="15"/>
      <c r="T38" s="15"/>
      <c r="U38" s="63"/>
      <c r="V38" s="218"/>
      <c r="W38" s="218"/>
      <c r="X38" s="218"/>
      <c r="Y38" s="218"/>
      <c r="Z38" s="216"/>
    </row>
    <row r="39" spans="1:26" s="52" customFormat="1" ht="15" customHeight="1" x14ac:dyDescent="0.25">
      <c r="A39" s="218"/>
      <c r="B39" s="218"/>
      <c r="C39" s="60" t="s">
        <v>132</v>
      </c>
      <c r="D39" s="61"/>
      <c r="E39" s="61" t="s">
        <v>134</v>
      </c>
      <c r="F39" s="15"/>
      <c r="G39" s="60" t="s">
        <v>132</v>
      </c>
      <c r="H39" s="60"/>
      <c r="I39" s="61" t="s">
        <v>135</v>
      </c>
      <c r="J39" s="15"/>
      <c r="K39" s="60" t="s">
        <v>136</v>
      </c>
      <c r="L39" s="19"/>
      <c r="M39" s="19" t="s">
        <v>137</v>
      </c>
      <c r="N39" s="15"/>
      <c r="O39" s="15"/>
      <c r="P39" s="15"/>
      <c r="Q39" s="15"/>
      <c r="R39" s="15"/>
      <c r="S39" s="15"/>
      <c r="T39" s="15"/>
      <c r="U39" s="218"/>
      <c r="V39" s="218"/>
      <c r="W39" s="218"/>
      <c r="X39" s="218"/>
      <c r="Y39" s="218"/>
      <c r="Z39" s="216"/>
    </row>
    <row r="40" spans="1:26" s="52" customFormat="1" ht="15" customHeight="1" x14ac:dyDescent="0.25">
      <c r="A40" s="218"/>
      <c r="B40" s="218"/>
      <c r="C40" s="60" t="s">
        <v>138</v>
      </c>
      <c r="D40" s="61"/>
      <c r="E40" s="61" t="s">
        <v>139</v>
      </c>
      <c r="F40" s="15"/>
      <c r="G40" s="60" t="s">
        <v>136</v>
      </c>
      <c r="H40" s="60"/>
      <c r="I40" s="61" t="s">
        <v>140</v>
      </c>
      <c r="J40" s="15"/>
      <c r="K40" s="60" t="s">
        <v>141</v>
      </c>
      <c r="L40" s="19"/>
      <c r="M40" s="28" t="s">
        <v>142</v>
      </c>
      <c r="N40" s="15"/>
      <c r="O40" s="15"/>
      <c r="P40" s="15"/>
      <c r="Q40" s="15"/>
      <c r="R40" s="15"/>
      <c r="S40" s="15"/>
      <c r="T40" s="15"/>
      <c r="U40" s="218"/>
      <c r="V40" s="218"/>
      <c r="W40" s="218"/>
      <c r="X40" s="218"/>
      <c r="Y40" s="218"/>
      <c r="Z40" s="216"/>
    </row>
    <row r="41" spans="1:26" s="52" customFormat="1" ht="15" customHeight="1" x14ac:dyDescent="0.25">
      <c r="A41" s="218"/>
      <c r="B41" s="218"/>
      <c r="C41" s="60" t="s">
        <v>143</v>
      </c>
      <c r="D41" s="61"/>
      <c r="E41" s="61" t="s">
        <v>144</v>
      </c>
      <c r="F41" s="15"/>
      <c r="G41" s="60" t="s">
        <v>141</v>
      </c>
      <c r="H41" s="60"/>
      <c r="I41" s="61" t="s">
        <v>145</v>
      </c>
      <c r="J41" s="15"/>
      <c r="K41" s="19" t="s">
        <v>146</v>
      </c>
      <c r="L41" s="19"/>
      <c r="M41" s="19" t="s">
        <v>147</v>
      </c>
      <c r="N41" s="15"/>
      <c r="O41" s="15"/>
      <c r="P41" s="15"/>
      <c r="Q41" s="15"/>
      <c r="R41" s="15"/>
      <c r="S41" s="15"/>
      <c r="T41" s="15"/>
      <c r="U41" s="218"/>
      <c r="V41" s="218"/>
      <c r="W41" s="218"/>
      <c r="X41" s="218"/>
      <c r="Y41" s="218"/>
      <c r="Z41" s="216"/>
    </row>
    <row r="42" spans="1:26" s="52" customFormat="1" ht="15" customHeight="1" x14ac:dyDescent="0.25">
      <c r="A42" s="218"/>
      <c r="B42" s="59"/>
      <c r="C42" s="60" t="s">
        <v>148</v>
      </c>
      <c r="D42" s="61"/>
      <c r="E42" s="61" t="s">
        <v>149</v>
      </c>
      <c r="F42" s="15"/>
      <c r="G42" s="60"/>
      <c r="H42" s="61"/>
      <c r="I42" s="61"/>
      <c r="J42" s="15"/>
      <c r="K42" s="19"/>
      <c r="L42" s="19"/>
      <c r="M42" s="19"/>
      <c r="N42" s="15"/>
      <c r="O42" s="15"/>
      <c r="P42" s="15"/>
      <c r="Q42" s="15"/>
      <c r="R42" s="15"/>
      <c r="S42" s="15"/>
      <c r="T42" s="15"/>
      <c r="U42" s="64"/>
      <c r="V42" s="64"/>
      <c r="W42" s="218"/>
      <c r="X42" s="218"/>
      <c r="Y42" s="218"/>
      <c r="Z42" s="216"/>
    </row>
    <row r="43" spans="1:26" s="52" customFormat="1" ht="15" customHeight="1" x14ac:dyDescent="0.25">
      <c r="A43" s="218"/>
      <c r="B43" s="59"/>
      <c r="C43" s="60"/>
      <c r="D43" s="61"/>
      <c r="E43" s="61"/>
      <c r="F43" s="15"/>
      <c r="G43" s="60"/>
      <c r="H43" s="61"/>
      <c r="I43" s="61"/>
      <c r="J43" s="15"/>
      <c r="K43" s="184"/>
      <c r="L43" s="185"/>
      <c r="M43" s="182"/>
      <c r="N43" s="15"/>
      <c r="O43" s="15"/>
      <c r="P43" s="15"/>
      <c r="Q43" s="15"/>
      <c r="R43" s="15"/>
      <c r="S43" s="15"/>
      <c r="T43" s="15"/>
      <c r="U43" s="65"/>
      <c r="V43" s="65"/>
      <c r="W43" s="218"/>
      <c r="X43" s="218"/>
      <c r="Y43" s="218"/>
      <c r="Z43" s="216"/>
    </row>
    <row r="44" spans="1:26" ht="15" x14ac:dyDescent="0.25">
      <c r="A44" s="216"/>
      <c r="B44" s="15"/>
      <c r="C44" s="35"/>
      <c r="D44" s="35"/>
      <c r="E44" s="35"/>
      <c r="F44" s="35"/>
      <c r="G44" s="15"/>
      <c r="H44" s="36"/>
      <c r="I44" s="216"/>
      <c r="J44" s="15"/>
      <c r="K44" s="39"/>
      <c r="L44" s="35"/>
      <c r="M44" s="29"/>
      <c r="N44" s="30"/>
      <c r="O44" s="29"/>
      <c r="P44" s="216"/>
      <c r="Q44" s="15"/>
      <c r="R44" s="33"/>
      <c r="S44" s="33"/>
      <c r="T44" s="30"/>
      <c r="U44" s="30"/>
      <c r="V44" s="30"/>
      <c r="W44" s="216"/>
      <c r="X44" s="216"/>
      <c r="Y44" s="216"/>
      <c r="Z44" s="216"/>
    </row>
    <row r="45" spans="1:26" ht="15" x14ac:dyDescent="0.25">
      <c r="A45" s="216"/>
      <c r="B45" s="35"/>
      <c r="C45" s="15"/>
      <c r="D45" s="35"/>
      <c r="E45" s="30"/>
      <c r="F45" s="30"/>
      <c r="G45" s="35"/>
      <c r="H45" s="36"/>
      <c r="I45" s="216"/>
      <c r="J45" s="15"/>
      <c r="K45" s="39"/>
      <c r="L45" s="35"/>
      <c r="M45" s="29"/>
      <c r="N45" s="30"/>
      <c r="O45" s="36"/>
      <c r="P45" s="216"/>
      <c r="Q45" s="15"/>
      <c r="R45" s="35"/>
      <c r="S45" s="35"/>
      <c r="T45" s="30"/>
      <c r="U45" s="30"/>
      <c r="V45" s="36"/>
      <c r="W45" s="216"/>
      <c r="X45" s="216"/>
      <c r="Y45" s="216"/>
      <c r="Z45" s="216"/>
    </row>
    <row r="46" spans="1:26" ht="15" x14ac:dyDescent="0.25">
      <c r="A46" s="216"/>
      <c r="B46" s="15"/>
      <c r="C46" s="15"/>
      <c r="D46" s="35"/>
      <c r="E46" s="30"/>
      <c r="F46" s="30"/>
      <c r="G46" s="15"/>
      <c r="H46" s="36"/>
      <c r="I46" s="216"/>
      <c r="J46" s="15"/>
      <c r="K46" s="39"/>
      <c r="L46" s="35"/>
      <c r="M46" s="29"/>
      <c r="N46" s="30"/>
      <c r="O46" s="29"/>
      <c r="P46" s="216"/>
      <c r="Q46" s="15"/>
      <c r="R46" s="35"/>
      <c r="S46" s="35"/>
      <c r="T46" s="30"/>
      <c r="U46" s="30"/>
      <c r="V46" s="29"/>
      <c r="W46" s="216"/>
      <c r="X46" s="216"/>
      <c r="Y46" s="216"/>
      <c r="Z46" s="216"/>
    </row>
    <row r="47" spans="1:26" ht="15" x14ac:dyDescent="0.25">
      <c r="A47" s="216"/>
      <c r="B47" s="15"/>
      <c r="C47" s="35"/>
      <c r="D47" s="35"/>
      <c r="E47" s="30"/>
      <c r="F47" s="30"/>
      <c r="G47" s="15"/>
      <c r="H47" s="36"/>
      <c r="I47" s="216"/>
      <c r="J47" s="15"/>
      <c r="K47" s="39"/>
      <c r="L47" s="39"/>
      <c r="M47" s="29"/>
      <c r="N47" s="30"/>
      <c r="O47" s="36"/>
      <c r="P47" s="216"/>
      <c r="Q47" s="15"/>
      <c r="R47" s="35"/>
      <c r="S47" s="35"/>
      <c r="T47" s="30"/>
      <c r="U47" s="30"/>
      <c r="V47" s="40"/>
      <c r="W47" s="216"/>
      <c r="X47" s="216"/>
      <c r="Y47" s="216"/>
      <c r="Z47" s="216"/>
    </row>
    <row r="48" spans="1:26" ht="15" x14ac:dyDescent="0.25">
      <c r="A48" s="216"/>
      <c r="B48" s="15"/>
      <c r="C48" s="35"/>
      <c r="D48" s="35"/>
      <c r="E48" s="30"/>
      <c r="F48" s="30"/>
      <c r="G48" s="15"/>
      <c r="H48" s="36"/>
      <c r="I48" s="216"/>
      <c r="J48" s="15"/>
      <c r="K48" s="39"/>
      <c r="L48" s="39"/>
      <c r="M48" s="29"/>
      <c r="N48" s="30"/>
      <c r="O48" s="29"/>
      <c r="P48" s="216"/>
      <c r="Q48" s="15"/>
      <c r="R48" s="35"/>
      <c r="S48" s="35"/>
      <c r="T48" s="30"/>
      <c r="U48" s="30"/>
      <c r="V48" s="29"/>
      <c r="W48" s="216"/>
      <c r="X48" s="216"/>
      <c r="Y48" s="216"/>
      <c r="Z48" s="216"/>
    </row>
    <row r="49" spans="1:26" ht="15" x14ac:dyDescent="0.25">
      <c r="A49" s="216"/>
      <c r="B49" s="15"/>
      <c r="C49" s="35"/>
      <c r="D49" s="35"/>
      <c r="E49" s="30"/>
      <c r="F49" s="30"/>
      <c r="G49" s="15"/>
      <c r="H49" s="36"/>
      <c r="I49" s="216"/>
      <c r="J49" s="15"/>
      <c r="K49" s="39"/>
      <c r="L49" s="39"/>
      <c r="M49" s="29"/>
      <c r="N49" s="30"/>
      <c r="O49" s="29"/>
      <c r="P49" s="216"/>
      <c r="Q49" s="15"/>
      <c r="R49" s="35"/>
      <c r="S49" s="35"/>
      <c r="T49" s="30"/>
      <c r="U49" s="30"/>
      <c r="V49" s="29"/>
      <c r="W49" s="216"/>
      <c r="X49" s="216"/>
      <c r="Y49" s="216"/>
      <c r="Z49" s="216"/>
    </row>
    <row r="50" spans="1:26" ht="15" x14ac:dyDescent="0.25">
      <c r="A50" s="216"/>
      <c r="B50" s="15"/>
      <c r="C50" s="35"/>
      <c r="D50" s="35"/>
      <c r="E50" s="30"/>
      <c r="F50" s="30"/>
      <c r="G50" s="15"/>
      <c r="H50" s="36"/>
      <c r="I50" s="216"/>
      <c r="J50" s="15"/>
      <c r="K50" s="39"/>
      <c r="L50" s="39"/>
      <c r="M50" s="29"/>
      <c r="N50" s="30"/>
      <c r="O50" s="29"/>
      <c r="P50" s="216"/>
      <c r="Q50" s="15"/>
      <c r="R50" s="35"/>
      <c r="S50" s="35"/>
      <c r="T50" s="30"/>
      <c r="U50" s="30"/>
      <c r="V50" s="29"/>
      <c r="W50" s="216"/>
      <c r="X50" s="216"/>
      <c r="Y50" s="216"/>
      <c r="Z50" s="216"/>
    </row>
    <row r="51" spans="1:26" ht="15" x14ac:dyDescent="0.25">
      <c r="A51" s="216"/>
      <c r="B51" s="15"/>
      <c r="C51" s="35"/>
      <c r="D51" s="35"/>
      <c r="E51" s="30"/>
      <c r="F51" s="30"/>
      <c r="G51" s="15"/>
      <c r="H51" s="36"/>
      <c r="I51" s="216"/>
      <c r="J51" s="15"/>
      <c r="K51" s="39"/>
      <c r="L51" s="39"/>
      <c r="M51" s="29"/>
      <c r="N51" s="30"/>
      <c r="O51" s="29"/>
      <c r="P51" s="216"/>
      <c r="Q51" s="15"/>
      <c r="R51" s="35"/>
      <c r="S51" s="35"/>
      <c r="T51" s="30"/>
      <c r="U51" s="30"/>
      <c r="V51" s="29"/>
      <c r="W51" s="216"/>
      <c r="X51" s="216"/>
      <c r="Y51" s="216"/>
      <c r="Z51" s="216"/>
    </row>
    <row r="52" spans="1:26" ht="15" x14ac:dyDescent="0.25">
      <c r="A52" s="216"/>
      <c r="B52" s="15"/>
      <c r="C52" s="35"/>
      <c r="D52" s="35"/>
      <c r="E52" s="30"/>
      <c r="F52" s="30"/>
      <c r="G52" s="15"/>
      <c r="H52" s="36"/>
      <c r="I52" s="216"/>
      <c r="J52" s="15"/>
      <c r="K52" s="39"/>
      <c r="L52" s="39"/>
      <c r="M52" s="29"/>
      <c r="N52" s="30"/>
      <c r="O52" s="29"/>
      <c r="P52" s="216"/>
      <c r="Q52" s="15"/>
      <c r="R52" s="35"/>
      <c r="S52" s="35"/>
      <c r="T52" s="30"/>
      <c r="U52" s="30"/>
      <c r="V52" s="29"/>
      <c r="W52" s="216"/>
      <c r="X52" s="216"/>
      <c r="Y52" s="216"/>
      <c r="Z52" s="216"/>
    </row>
    <row r="53" spans="1:26" ht="23.25" x14ac:dyDescent="0.35">
      <c r="A53" s="216"/>
      <c r="B53" s="15"/>
      <c r="C53" s="35"/>
      <c r="D53" s="35"/>
      <c r="E53" s="30"/>
      <c r="F53" s="30"/>
      <c r="G53" s="15"/>
      <c r="H53" s="36"/>
      <c r="I53" s="216"/>
      <c r="J53" s="15"/>
      <c r="K53" s="39"/>
      <c r="L53" s="39"/>
      <c r="M53" s="44"/>
      <c r="N53" s="30"/>
      <c r="O53" s="29"/>
      <c r="P53" s="216"/>
      <c r="Q53" s="15"/>
      <c r="R53" s="35"/>
      <c r="S53" s="35"/>
      <c r="T53" s="30"/>
      <c r="U53" s="30"/>
      <c r="V53" s="29"/>
      <c r="W53" s="216"/>
      <c r="X53" s="216"/>
      <c r="Y53" s="216"/>
      <c r="Z53" s="216"/>
    </row>
    <row r="54" spans="1:26" ht="20.25" customHeight="1" x14ac:dyDescent="0.35">
      <c r="A54" s="216"/>
      <c r="B54" s="15"/>
      <c r="C54" s="41"/>
      <c r="D54" s="35"/>
      <c r="E54" s="42"/>
      <c r="F54" s="42"/>
      <c r="G54" s="15"/>
      <c r="H54" s="43"/>
      <c r="I54" s="216"/>
      <c r="J54" s="15"/>
      <c r="K54" s="39"/>
      <c r="L54" s="39"/>
      <c r="M54" s="47"/>
      <c r="N54" s="30"/>
      <c r="O54" s="45"/>
      <c r="P54" s="216"/>
      <c r="Q54" s="15"/>
      <c r="R54" s="35"/>
      <c r="S54" s="46"/>
      <c r="T54" s="42"/>
      <c r="U54" s="42"/>
      <c r="V54" s="43"/>
      <c r="W54" s="216"/>
      <c r="X54" s="216"/>
      <c r="Y54" s="216"/>
      <c r="Z54" s="216"/>
    </row>
    <row r="55" spans="1:26" ht="19.5" customHeight="1" x14ac:dyDescent="0.35">
      <c r="A55" s="216"/>
      <c r="B55" s="15"/>
      <c r="C55" s="41"/>
      <c r="D55" s="35"/>
      <c r="E55" s="46"/>
      <c r="F55" s="46"/>
      <c r="G55" s="15"/>
      <c r="H55" s="42"/>
      <c r="I55" s="216"/>
      <c r="J55" s="15"/>
      <c r="K55" s="216"/>
      <c r="L55" s="216"/>
      <c r="M55" s="216"/>
      <c r="N55" s="30"/>
      <c r="O55" s="216"/>
      <c r="P55" s="216"/>
      <c r="Q55" s="15"/>
      <c r="R55" s="35"/>
      <c r="S55" s="46"/>
      <c r="T55" s="46"/>
      <c r="U55" s="46"/>
      <c r="V55" s="42"/>
      <c r="W55" s="216"/>
      <c r="X55" s="216"/>
      <c r="Y55" s="216"/>
      <c r="Z55" s="216"/>
    </row>
    <row r="56" spans="1:26" ht="15" x14ac:dyDescent="0.25">
      <c r="A56" s="216"/>
      <c r="B56" s="216"/>
      <c r="C56" s="216"/>
      <c r="D56" s="216"/>
      <c r="E56" s="216"/>
      <c r="F56" s="216"/>
      <c r="G56" s="216"/>
      <c r="H56" s="216"/>
      <c r="I56" s="216"/>
      <c r="J56" s="216"/>
      <c r="K56" s="216"/>
      <c r="L56" s="216"/>
      <c r="M56" s="216"/>
      <c r="N56" s="216"/>
      <c r="O56" s="216"/>
      <c r="P56" s="216"/>
      <c r="Q56" s="216"/>
      <c r="R56" s="216"/>
      <c r="S56" s="216"/>
      <c r="T56" s="216"/>
      <c r="U56" s="216"/>
      <c r="V56" s="216"/>
      <c r="W56" s="216"/>
      <c r="X56" s="216"/>
      <c r="Y56" s="216"/>
      <c r="Z56" s="216"/>
    </row>
    <row r="57" spans="1:26" ht="26.25" x14ac:dyDescent="0.4">
      <c r="A57" s="216"/>
      <c r="B57" s="216"/>
      <c r="C57" s="216"/>
      <c r="D57" s="216"/>
      <c r="E57" s="216"/>
      <c r="F57" s="216"/>
      <c r="G57" s="216"/>
      <c r="H57" s="32"/>
      <c r="I57" s="216"/>
      <c r="J57" s="216"/>
      <c r="K57" s="8"/>
      <c r="L57" s="216"/>
      <c r="M57" s="216"/>
      <c r="N57" s="216"/>
      <c r="O57" s="32"/>
      <c r="P57" s="216"/>
      <c r="Q57" s="216"/>
      <c r="R57" s="216"/>
      <c r="S57" s="216"/>
      <c r="T57" s="216"/>
      <c r="U57" s="216"/>
      <c r="V57" s="32"/>
      <c r="W57" s="216"/>
      <c r="X57" s="216"/>
      <c r="Y57" s="216"/>
      <c r="Z57" s="216"/>
    </row>
    <row r="58" spans="1:26" ht="28.5" x14ac:dyDescent="0.45">
      <c r="A58" s="216"/>
      <c r="B58" s="216"/>
      <c r="C58" s="8"/>
      <c r="D58" s="216"/>
      <c r="E58" s="216"/>
      <c r="F58" s="216"/>
      <c r="G58" s="216"/>
      <c r="H58" s="17"/>
      <c r="I58" s="216"/>
      <c r="J58" s="216"/>
      <c r="K58" s="216"/>
      <c r="L58" s="216"/>
      <c r="M58" s="216"/>
      <c r="N58" s="216"/>
      <c r="O58" s="17"/>
      <c r="P58" s="216"/>
      <c r="Q58" s="216"/>
      <c r="R58" s="8"/>
      <c r="S58" s="216"/>
      <c r="T58" s="216"/>
      <c r="U58" s="216"/>
      <c r="V58" s="17"/>
      <c r="W58" s="216"/>
      <c r="X58" s="216"/>
      <c r="Y58" s="216"/>
      <c r="Z58" s="216"/>
    </row>
    <row r="59" spans="1:26" ht="15" x14ac:dyDescent="0.25">
      <c r="A59" s="216"/>
      <c r="B59" s="216"/>
      <c r="C59" s="216"/>
      <c r="D59" s="216"/>
      <c r="E59" s="216"/>
      <c r="F59" s="216"/>
      <c r="G59" s="216"/>
      <c r="H59" s="216"/>
      <c r="I59" s="216"/>
      <c r="J59" s="216"/>
      <c r="K59" s="216"/>
      <c r="L59" s="216"/>
      <c r="M59" s="216"/>
      <c r="N59" s="216"/>
      <c r="O59" s="216"/>
      <c r="P59" s="216"/>
      <c r="Q59" s="216"/>
      <c r="R59" s="216"/>
      <c r="S59" s="216"/>
      <c r="T59" s="216"/>
      <c r="U59" s="216"/>
      <c r="V59" s="216"/>
      <c r="W59" s="216"/>
      <c r="X59" s="216"/>
      <c r="Y59" s="216"/>
      <c r="Z59" s="216"/>
    </row>
    <row r="60" spans="1:26" ht="26.25" x14ac:dyDescent="0.4">
      <c r="A60" s="216"/>
      <c r="B60" s="216"/>
      <c r="C60" s="216"/>
      <c r="D60" s="216"/>
      <c r="E60" s="216"/>
      <c r="F60" s="216"/>
      <c r="G60" s="216"/>
      <c r="H60" s="216"/>
      <c r="I60" s="216"/>
      <c r="J60" s="216"/>
      <c r="K60" s="8"/>
      <c r="L60" s="216"/>
      <c r="M60" s="216"/>
      <c r="N60" s="216"/>
      <c r="O60" s="216"/>
      <c r="P60" s="216"/>
      <c r="Q60" s="216"/>
      <c r="R60" s="216"/>
      <c r="S60" s="216"/>
      <c r="T60" s="216"/>
      <c r="U60" s="216"/>
      <c r="V60" s="216"/>
      <c r="W60" s="216"/>
      <c r="X60" s="216"/>
      <c r="Y60" s="216"/>
      <c r="Z60" s="216"/>
    </row>
    <row r="61" spans="1:26" ht="26.25" x14ac:dyDescent="0.4">
      <c r="A61" s="216"/>
      <c r="B61" s="49"/>
      <c r="C61" s="49"/>
      <c r="D61" s="216"/>
      <c r="E61" s="216"/>
      <c r="F61" s="216"/>
      <c r="G61" s="216"/>
      <c r="H61" s="216"/>
      <c r="I61" s="216"/>
      <c r="J61" s="8"/>
      <c r="K61" s="216"/>
      <c r="L61" s="216"/>
      <c r="M61" s="216"/>
      <c r="N61" s="216"/>
      <c r="O61" s="216"/>
      <c r="P61" s="216"/>
      <c r="Q61" s="216"/>
      <c r="R61" s="216"/>
      <c r="S61" s="216"/>
      <c r="T61" s="216"/>
      <c r="U61" s="216"/>
      <c r="V61" s="216"/>
      <c r="W61" s="216"/>
      <c r="X61" s="216"/>
      <c r="Y61" s="216"/>
      <c r="Z61" s="216"/>
    </row>
    <row r="62" spans="1:26" ht="15" x14ac:dyDescent="0.25">
      <c r="A62" s="216"/>
      <c r="B62" s="216"/>
      <c r="C62" s="216"/>
      <c r="D62" s="216"/>
      <c r="E62" s="224"/>
      <c r="F62" s="224"/>
      <c r="G62" s="216"/>
      <c r="H62" s="224"/>
      <c r="I62" s="216"/>
      <c r="J62" s="216"/>
      <c r="K62" s="216"/>
      <c r="L62" s="216"/>
      <c r="M62" s="216"/>
      <c r="N62" s="216"/>
      <c r="O62" s="216"/>
      <c r="P62" s="216"/>
      <c r="Q62" s="216"/>
      <c r="R62" s="216"/>
      <c r="S62" s="216"/>
      <c r="T62" s="216"/>
      <c r="U62" s="216"/>
      <c r="V62" s="216"/>
      <c r="W62" s="216"/>
      <c r="X62" s="216"/>
      <c r="Y62" s="216"/>
      <c r="Z62" s="216"/>
    </row>
    <row r="63" spans="1:26" ht="15" x14ac:dyDescent="0.25">
      <c r="A63" s="216"/>
      <c r="B63" s="216"/>
      <c r="C63" s="216"/>
      <c r="D63" s="216"/>
      <c r="E63" s="48"/>
      <c r="F63" s="48"/>
      <c r="G63" s="216"/>
      <c r="H63" s="50"/>
      <c r="I63" s="216"/>
      <c r="J63" s="216"/>
      <c r="K63" s="216"/>
      <c r="L63" s="216"/>
      <c r="M63" s="216"/>
      <c r="N63" s="216"/>
      <c r="O63" s="216"/>
      <c r="P63" s="216"/>
      <c r="Q63" s="216"/>
      <c r="R63" s="216"/>
      <c r="S63" s="216"/>
      <c r="T63" s="216"/>
      <c r="U63" s="216"/>
      <c r="V63" s="216"/>
      <c r="W63" s="216"/>
      <c r="X63" s="216"/>
      <c r="Y63" s="216"/>
      <c r="Z63" s="216"/>
    </row>
    <row r="64" spans="1:26" ht="15" x14ac:dyDescent="0.25">
      <c r="A64" s="216"/>
      <c r="B64" s="216"/>
      <c r="C64" s="216"/>
      <c r="D64" s="216"/>
      <c r="E64" s="48"/>
      <c r="F64" s="48"/>
      <c r="G64" s="216"/>
      <c r="H64" s="50"/>
      <c r="I64" s="216"/>
      <c r="J64" s="216"/>
      <c r="K64" s="216"/>
      <c r="L64" s="216"/>
      <c r="M64" s="216"/>
      <c r="N64" s="216"/>
      <c r="O64" s="216"/>
      <c r="P64" s="216"/>
      <c r="Q64" s="216"/>
      <c r="R64" s="216"/>
      <c r="S64" s="216"/>
      <c r="T64" s="216"/>
      <c r="U64" s="216"/>
      <c r="V64" s="216"/>
      <c r="W64" s="216"/>
      <c r="X64" s="216"/>
      <c r="Y64" s="216"/>
      <c r="Z64" s="216"/>
    </row>
    <row r="65" spans="1:26" ht="15" x14ac:dyDescent="0.25">
      <c r="A65" s="216"/>
      <c r="B65" s="216"/>
      <c r="C65" s="216"/>
      <c r="D65" s="216"/>
      <c r="E65" s="48"/>
      <c r="F65" s="48"/>
      <c r="G65" s="216"/>
      <c r="H65" s="50"/>
      <c r="I65" s="216"/>
      <c r="J65" s="216"/>
      <c r="K65" s="216"/>
      <c r="L65" s="216"/>
      <c r="M65" s="32"/>
      <c r="N65" s="216"/>
      <c r="O65" s="216"/>
      <c r="P65" s="216"/>
      <c r="Q65" s="216"/>
      <c r="R65" s="216"/>
      <c r="S65" s="216"/>
      <c r="T65" s="216"/>
      <c r="U65" s="216"/>
      <c r="V65" s="216"/>
      <c r="W65" s="216"/>
      <c r="X65" s="216"/>
      <c r="Y65" s="216"/>
      <c r="Z65" s="216"/>
    </row>
    <row r="66" spans="1:26" ht="15" customHeight="1" x14ac:dyDescent="0.45">
      <c r="A66" s="216"/>
      <c r="B66" s="216"/>
      <c r="C66" s="216"/>
      <c r="D66" s="216"/>
      <c r="E66" s="48"/>
      <c r="F66" s="48"/>
      <c r="G66" s="216"/>
      <c r="H66" s="50"/>
      <c r="I66" s="216"/>
      <c r="J66" s="216"/>
      <c r="K66" s="8"/>
      <c r="L66" s="216"/>
      <c r="M66" s="18"/>
      <c r="N66" s="216"/>
      <c r="O66" s="216"/>
      <c r="P66" s="216"/>
      <c r="Q66" s="216"/>
      <c r="R66" s="216"/>
      <c r="S66" s="216"/>
      <c r="T66" s="216"/>
      <c r="U66" s="216"/>
      <c r="V66" s="32"/>
      <c r="W66" s="216"/>
      <c r="X66" s="216"/>
      <c r="Y66" s="216"/>
      <c r="Z66" s="216"/>
    </row>
    <row r="67" spans="1:26" ht="28.5" x14ac:dyDescent="0.45">
      <c r="A67" s="216"/>
      <c r="B67" s="216"/>
      <c r="C67" s="216"/>
      <c r="D67" s="216"/>
      <c r="E67" s="216"/>
      <c r="F67" s="216"/>
      <c r="G67" s="216"/>
      <c r="H67" s="51"/>
      <c r="I67" s="216"/>
      <c r="J67" s="216"/>
      <c r="K67" s="216"/>
      <c r="L67" s="216"/>
      <c r="M67" s="216"/>
      <c r="N67" s="216"/>
      <c r="O67" s="216"/>
      <c r="P67" s="216"/>
      <c r="Q67" s="216"/>
      <c r="R67" s="8"/>
      <c r="S67" s="216"/>
      <c r="T67" s="216"/>
      <c r="U67" s="216"/>
      <c r="V67" s="17"/>
      <c r="W67" s="216"/>
      <c r="X67" s="216"/>
      <c r="Y67" s="216"/>
      <c r="Z67" s="216"/>
    </row>
    <row r="68" spans="1:26" ht="15" x14ac:dyDescent="0.25">
      <c r="A68" s="216"/>
      <c r="B68" s="216"/>
      <c r="C68" s="216"/>
      <c r="D68" s="216"/>
      <c r="E68" s="216"/>
      <c r="F68" s="216"/>
      <c r="G68" s="216"/>
      <c r="H68" s="216"/>
      <c r="I68" s="216"/>
      <c r="J68" s="216"/>
      <c r="K68" s="216"/>
      <c r="L68" s="216"/>
      <c r="M68" s="216"/>
      <c r="N68" s="216"/>
      <c r="O68" s="216"/>
      <c r="P68" s="216"/>
      <c r="Q68" s="216"/>
      <c r="R68" s="216"/>
      <c r="S68" s="216"/>
      <c r="T68" s="216"/>
      <c r="U68" s="216"/>
      <c r="V68" s="216"/>
      <c r="W68" s="216"/>
      <c r="X68" s="216"/>
      <c r="Y68" s="216"/>
      <c r="Z68" s="216"/>
    </row>
    <row r="69" spans="1:26" ht="15" x14ac:dyDescent="0.25">
      <c r="A69" s="216"/>
      <c r="B69" s="216"/>
      <c r="C69" s="216"/>
      <c r="D69" s="216"/>
      <c r="E69" s="216"/>
      <c r="F69" s="216"/>
      <c r="G69" s="216"/>
      <c r="H69" s="216"/>
      <c r="I69" s="216"/>
      <c r="J69" s="216"/>
      <c r="K69" s="216"/>
      <c r="L69" s="216"/>
      <c r="M69" s="216"/>
      <c r="N69" s="216"/>
      <c r="O69" s="216"/>
      <c r="P69" s="216"/>
      <c r="Q69" s="216"/>
      <c r="R69" s="216"/>
      <c r="S69" s="216"/>
      <c r="T69" s="216"/>
      <c r="U69" s="216"/>
      <c r="V69" s="216"/>
      <c r="W69" s="216"/>
      <c r="X69" s="216"/>
      <c r="Y69" s="216"/>
      <c r="Z69" s="216"/>
    </row>
    <row r="70" spans="1:26" ht="15" x14ac:dyDescent="0.25">
      <c r="A70" s="216"/>
      <c r="B70" s="216"/>
      <c r="C70" s="216"/>
      <c r="D70" s="216"/>
      <c r="E70" s="216"/>
      <c r="F70" s="216"/>
      <c r="G70" s="216"/>
      <c r="H70" s="32"/>
      <c r="I70" s="216"/>
      <c r="J70" s="216"/>
      <c r="K70" s="216"/>
      <c r="L70" s="216"/>
      <c r="M70" s="216"/>
      <c r="N70" s="216"/>
      <c r="O70" s="216"/>
      <c r="P70" s="216"/>
      <c r="Q70" s="216"/>
      <c r="R70" s="216"/>
      <c r="S70" s="216"/>
      <c r="T70" s="216"/>
      <c r="U70" s="216"/>
      <c r="V70" s="32"/>
      <c r="W70" s="216"/>
      <c r="X70" s="216"/>
      <c r="Y70" s="216"/>
      <c r="Z70" s="216"/>
    </row>
    <row r="71" spans="1:26" ht="28.5" x14ac:dyDescent="0.45">
      <c r="A71" s="216"/>
      <c r="B71" s="216"/>
      <c r="C71" s="8"/>
      <c r="D71" s="216"/>
      <c r="E71" s="216"/>
      <c r="F71" s="216"/>
      <c r="G71" s="216"/>
      <c r="H71" s="17"/>
      <c r="I71" s="216"/>
      <c r="J71" s="216"/>
      <c r="K71" s="216"/>
      <c r="L71" s="216"/>
      <c r="M71" s="216"/>
      <c r="N71" s="216"/>
      <c r="O71" s="216"/>
      <c r="P71" s="216"/>
      <c r="Q71" s="216"/>
      <c r="R71" s="8"/>
      <c r="S71" s="216"/>
      <c r="T71" s="216"/>
      <c r="U71" s="216"/>
      <c r="V71" s="11"/>
      <c r="W71" s="216"/>
      <c r="X71" s="216"/>
      <c r="Y71" s="216"/>
      <c r="Z71" s="216"/>
    </row>
    <row r="72" spans="1:26" ht="15" x14ac:dyDescent="0.25">
      <c r="A72" s="216"/>
      <c r="B72" s="216"/>
      <c r="C72" s="216"/>
      <c r="D72" s="216"/>
      <c r="E72" s="216"/>
      <c r="F72" s="216"/>
      <c r="G72" s="216"/>
      <c r="H72" s="216"/>
      <c r="I72" s="216"/>
      <c r="J72" s="216"/>
      <c r="K72" s="216"/>
      <c r="L72" s="216"/>
      <c r="M72" s="216"/>
      <c r="N72" s="216"/>
      <c r="O72" s="216"/>
      <c r="P72" s="216"/>
      <c r="Q72" s="216"/>
      <c r="R72" s="216"/>
      <c r="S72" s="216"/>
      <c r="T72" s="216"/>
      <c r="U72" s="216"/>
      <c r="V72" s="216"/>
      <c r="W72" s="216"/>
      <c r="X72" s="216"/>
      <c r="Y72" s="216"/>
      <c r="Z72" s="216"/>
    </row>
    <row r="73" spans="1:26" ht="15" x14ac:dyDescent="0.25">
      <c r="A73" s="216"/>
      <c r="B73" s="216"/>
      <c r="C73" s="216"/>
      <c r="D73" s="216"/>
      <c r="E73" s="216"/>
      <c r="F73" s="216"/>
      <c r="G73" s="216"/>
      <c r="H73" s="216"/>
      <c r="I73" s="216"/>
      <c r="J73" s="216"/>
      <c r="K73" s="216"/>
      <c r="L73" s="216"/>
      <c r="M73" s="216"/>
      <c r="N73" s="216"/>
      <c r="O73" s="216"/>
      <c r="P73" s="216"/>
      <c r="Q73" s="216"/>
      <c r="R73" s="216"/>
      <c r="S73" s="216"/>
      <c r="T73" s="216"/>
      <c r="U73" s="216"/>
      <c r="V73" s="216"/>
      <c r="W73" s="216"/>
      <c r="X73" s="216"/>
      <c r="Y73" s="216"/>
      <c r="Z73" s="216"/>
    </row>
    <row r="74" spans="1:26" ht="15" x14ac:dyDescent="0.25">
      <c r="A74" s="216"/>
      <c r="B74" s="216"/>
      <c r="C74" s="216"/>
      <c r="D74" s="216"/>
      <c r="E74" s="216"/>
      <c r="F74" s="216"/>
      <c r="G74" s="216"/>
      <c r="H74" s="216"/>
      <c r="I74" s="216"/>
      <c r="J74" s="216"/>
      <c r="K74" s="216"/>
      <c r="L74" s="216"/>
      <c r="M74" s="216"/>
      <c r="N74" s="216"/>
      <c r="O74" s="216"/>
      <c r="P74" s="216"/>
      <c r="Q74" s="216"/>
      <c r="R74" s="216"/>
      <c r="S74" s="216"/>
      <c r="T74" s="216"/>
      <c r="U74" s="216"/>
      <c r="V74" s="216"/>
      <c r="W74" s="216"/>
      <c r="X74" s="216"/>
      <c r="Y74" s="216"/>
      <c r="Z74" s="216"/>
    </row>
    <row r="75" spans="1:26" ht="15" x14ac:dyDescent="0.25">
      <c r="A75" s="216"/>
      <c r="B75" s="216"/>
      <c r="C75" s="216"/>
      <c r="D75" s="216"/>
      <c r="E75" s="216"/>
      <c r="F75" s="216"/>
      <c r="G75" s="216"/>
      <c r="H75" s="216"/>
      <c r="I75" s="216"/>
      <c r="J75" s="216"/>
      <c r="K75" s="216"/>
      <c r="L75" s="216"/>
      <c r="M75" s="216"/>
      <c r="N75" s="216"/>
      <c r="O75" s="216"/>
      <c r="P75" s="216"/>
      <c r="Q75" s="216"/>
      <c r="R75" s="216"/>
      <c r="S75" s="216"/>
      <c r="T75" s="216"/>
      <c r="U75" s="216"/>
      <c r="V75" s="216"/>
      <c r="W75" s="216"/>
      <c r="X75" s="216"/>
      <c r="Y75" s="216"/>
      <c r="Z75" s="216"/>
    </row>
    <row r="76" spans="1:26" ht="15" x14ac:dyDescent="0.25">
      <c r="A76" s="216"/>
      <c r="B76" s="216"/>
      <c r="C76" s="216"/>
      <c r="D76" s="216"/>
      <c r="E76" s="216"/>
      <c r="F76" s="216"/>
      <c r="G76" s="216"/>
      <c r="H76" s="216"/>
      <c r="I76" s="216"/>
      <c r="J76" s="216"/>
      <c r="K76" s="216"/>
      <c r="L76" s="216"/>
      <c r="M76" s="216"/>
      <c r="N76" s="216"/>
      <c r="O76" s="216"/>
      <c r="P76" s="216"/>
      <c r="Q76" s="216"/>
      <c r="R76" s="216"/>
      <c r="S76" s="216"/>
      <c r="T76" s="216"/>
      <c r="U76" s="216"/>
      <c r="V76" s="216"/>
      <c r="W76" s="216"/>
      <c r="X76" s="216"/>
      <c r="Y76" s="216"/>
      <c r="Z76" s="216"/>
    </row>
    <row r="77" spans="1:26" ht="15" x14ac:dyDescent="0.25">
      <c r="A77" s="216"/>
      <c r="B77" s="216"/>
      <c r="C77" s="216"/>
      <c r="D77" s="216"/>
      <c r="E77" s="216"/>
      <c r="F77" s="216"/>
      <c r="G77" s="216"/>
      <c r="H77" s="216"/>
      <c r="I77" s="216"/>
      <c r="J77" s="216"/>
      <c r="K77" s="216"/>
      <c r="L77" s="216"/>
      <c r="M77" s="216"/>
      <c r="N77" s="216"/>
      <c r="O77" s="216"/>
      <c r="P77" s="216"/>
      <c r="Q77" s="216"/>
      <c r="R77" s="216"/>
      <c r="S77" s="216"/>
      <c r="T77" s="216"/>
      <c r="U77" s="216"/>
      <c r="V77" s="216"/>
      <c r="W77" s="216"/>
      <c r="X77" s="216"/>
      <c r="Y77" s="216"/>
      <c r="Z77" s="216"/>
    </row>
    <row r="78" spans="1:26" ht="15" x14ac:dyDescent="0.25">
      <c r="A78" s="216"/>
      <c r="B78" s="216"/>
      <c r="C78" s="216"/>
      <c r="D78" s="216"/>
      <c r="E78" s="216"/>
      <c r="F78" s="216"/>
      <c r="G78" s="216"/>
      <c r="H78" s="216"/>
      <c r="I78" s="216"/>
      <c r="J78" s="216"/>
      <c r="K78" s="216"/>
      <c r="L78" s="216"/>
      <c r="M78" s="216"/>
      <c r="N78" s="216"/>
      <c r="O78" s="216"/>
      <c r="P78" s="216"/>
      <c r="Q78" s="216"/>
      <c r="R78" s="216"/>
      <c r="S78" s="216"/>
      <c r="T78" s="216"/>
      <c r="U78" s="216"/>
      <c r="V78" s="216"/>
      <c r="W78" s="216"/>
      <c r="X78" s="216"/>
      <c r="Y78" s="216"/>
      <c r="Z78" s="216"/>
    </row>
    <row r="79" spans="1:26" ht="15" x14ac:dyDescent="0.25">
      <c r="A79" s="216"/>
      <c r="B79" s="216"/>
      <c r="C79" s="216"/>
      <c r="D79" s="216"/>
      <c r="E79" s="216"/>
      <c r="F79" s="216"/>
      <c r="G79" s="216"/>
      <c r="H79" s="216"/>
      <c r="I79" s="216"/>
      <c r="J79" s="216"/>
      <c r="K79" s="216"/>
      <c r="L79" s="216"/>
      <c r="M79" s="216"/>
      <c r="N79" s="216"/>
      <c r="O79" s="216"/>
      <c r="P79" s="216"/>
      <c r="Q79" s="216"/>
      <c r="R79" s="216"/>
      <c r="S79" s="216"/>
      <c r="T79" s="216"/>
      <c r="U79" s="216"/>
      <c r="V79" s="216"/>
      <c r="W79" s="216"/>
      <c r="X79" s="216"/>
      <c r="Y79" s="216"/>
      <c r="Z79" s="216"/>
    </row>
    <row r="80" spans="1:26" ht="15" x14ac:dyDescent="0.25">
      <c r="A80" s="216"/>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c r="Z80" s="216"/>
    </row>
    <row r="81" spans="1:26" ht="15" x14ac:dyDescent="0.25">
      <c r="A81" s="216"/>
      <c r="B81" s="216"/>
      <c r="C81" s="216"/>
      <c r="D81" s="216"/>
      <c r="E81" s="216"/>
      <c r="F81" s="216"/>
      <c r="G81" s="216"/>
      <c r="H81" s="216"/>
      <c r="I81" s="216"/>
      <c r="J81" s="216"/>
      <c r="K81" s="216"/>
      <c r="L81" s="216"/>
      <c r="M81" s="216"/>
      <c r="N81" s="216"/>
      <c r="O81" s="216"/>
      <c r="P81" s="216"/>
      <c r="Q81" s="216"/>
      <c r="R81" s="216"/>
      <c r="S81" s="216"/>
      <c r="T81" s="216"/>
      <c r="U81" s="216"/>
      <c r="V81" s="216"/>
      <c r="W81" s="216"/>
      <c r="X81" s="216"/>
      <c r="Y81" s="216"/>
      <c r="Z81" s="216"/>
    </row>
    <row r="82" spans="1:26" ht="15" x14ac:dyDescent="0.25">
      <c r="A82" s="216"/>
      <c r="B82" s="216"/>
      <c r="C82" s="216"/>
      <c r="D82" s="216"/>
      <c r="E82" s="216"/>
      <c r="F82" s="216"/>
      <c r="G82" s="216"/>
      <c r="H82" s="216"/>
      <c r="I82" s="216"/>
      <c r="J82" s="216"/>
      <c r="K82" s="216"/>
      <c r="L82" s="216"/>
      <c r="M82" s="216"/>
      <c r="N82" s="216"/>
      <c r="O82" s="216"/>
      <c r="P82" s="216"/>
      <c r="Q82" s="216"/>
      <c r="R82" s="216"/>
      <c r="S82" s="216"/>
      <c r="T82" s="216"/>
      <c r="U82" s="216"/>
      <c r="V82" s="216"/>
      <c r="W82" s="216"/>
      <c r="X82" s="216"/>
      <c r="Y82" s="216"/>
      <c r="Z82" s="216"/>
    </row>
    <row r="83" spans="1:26" ht="15" x14ac:dyDescent="0.25">
      <c r="A83" s="216"/>
      <c r="B83" s="216"/>
      <c r="C83" s="216"/>
      <c r="D83" s="216"/>
      <c r="E83" s="216"/>
      <c r="F83" s="216"/>
      <c r="G83" s="216"/>
      <c r="H83" s="216"/>
      <c r="I83" s="216"/>
      <c r="J83" s="216"/>
      <c r="K83" s="216"/>
      <c r="L83" s="216"/>
      <c r="M83" s="216"/>
      <c r="N83" s="216"/>
      <c r="O83" s="216"/>
      <c r="P83" s="216"/>
      <c r="Q83" s="216"/>
      <c r="R83" s="216"/>
      <c r="S83" s="216"/>
      <c r="T83" s="216"/>
      <c r="U83" s="216"/>
      <c r="V83" s="216"/>
      <c r="W83" s="216"/>
      <c r="X83" s="216"/>
      <c r="Y83" s="216"/>
      <c r="Z83" s="216"/>
    </row>
    <row r="84" spans="1:26" ht="15" x14ac:dyDescent="0.25">
      <c r="A84" s="216"/>
      <c r="B84" s="216"/>
      <c r="C84" s="216"/>
      <c r="D84" s="216"/>
      <c r="E84" s="216"/>
      <c r="F84" s="216"/>
      <c r="G84" s="216"/>
      <c r="H84" s="216"/>
      <c r="I84" s="216"/>
      <c r="J84" s="216"/>
      <c r="K84" s="216"/>
      <c r="L84" s="216"/>
      <c r="M84" s="216"/>
      <c r="N84" s="216"/>
      <c r="O84" s="216"/>
      <c r="P84" s="216"/>
      <c r="Q84" s="216"/>
      <c r="R84" s="216"/>
      <c r="S84" s="216"/>
      <c r="T84" s="216"/>
      <c r="U84" s="216"/>
      <c r="V84" s="216"/>
      <c r="W84" s="216"/>
      <c r="X84" s="216"/>
      <c r="Y84" s="216"/>
      <c r="Z84" s="216"/>
    </row>
    <row r="85" spans="1:26" ht="15" x14ac:dyDescent="0.25">
      <c r="A85" s="216"/>
      <c r="B85" s="216"/>
      <c r="C85" s="216"/>
      <c r="D85" s="216"/>
      <c r="E85" s="216"/>
      <c r="F85" s="216"/>
      <c r="G85" s="216"/>
      <c r="H85" s="216"/>
      <c r="I85" s="216"/>
      <c r="J85" s="216"/>
      <c r="K85" s="216"/>
      <c r="L85" s="216"/>
      <c r="M85" s="216"/>
      <c r="N85" s="216"/>
      <c r="O85" s="216"/>
      <c r="P85" s="216"/>
      <c r="Q85" s="216"/>
      <c r="R85" s="216"/>
      <c r="S85" s="216"/>
      <c r="T85" s="216"/>
      <c r="U85" s="216"/>
      <c r="V85" s="216"/>
      <c r="W85" s="216"/>
      <c r="X85" s="216"/>
      <c r="Y85" s="216"/>
      <c r="Z85" s="216"/>
    </row>
    <row r="86" spans="1:26" ht="15" x14ac:dyDescent="0.25">
      <c r="A86" s="216"/>
      <c r="B86" s="216"/>
      <c r="C86" s="216"/>
      <c r="D86" s="216"/>
      <c r="E86" s="216"/>
      <c r="F86" s="216"/>
      <c r="G86" s="216"/>
      <c r="H86" s="216"/>
      <c r="I86" s="216"/>
      <c r="J86" s="216"/>
      <c r="K86" s="216"/>
      <c r="L86" s="216"/>
      <c r="M86" s="216"/>
      <c r="N86" s="216"/>
      <c r="O86" s="216"/>
      <c r="P86" s="216"/>
      <c r="Q86" s="216"/>
      <c r="R86" s="216"/>
      <c r="S86" s="216"/>
      <c r="T86" s="216"/>
      <c r="U86" s="216"/>
      <c r="V86" s="216"/>
      <c r="W86" s="216"/>
      <c r="X86" s="216"/>
      <c r="Y86" s="216"/>
      <c r="Z86" s="216"/>
    </row>
    <row r="87" spans="1:26" ht="15" x14ac:dyDescent="0.25">
      <c r="A87" s="216"/>
      <c r="B87" s="216"/>
      <c r="C87" s="216"/>
      <c r="D87" s="216"/>
      <c r="E87" s="216"/>
      <c r="F87" s="216"/>
      <c r="G87" s="216"/>
      <c r="H87" s="216"/>
      <c r="I87" s="216"/>
      <c r="J87" s="216"/>
      <c r="K87" s="216"/>
      <c r="L87" s="216"/>
      <c r="M87" s="216"/>
      <c r="N87" s="216"/>
      <c r="O87" s="216"/>
      <c r="P87" s="216"/>
      <c r="Q87" s="216"/>
      <c r="R87" s="216"/>
      <c r="S87" s="216"/>
      <c r="T87" s="216"/>
      <c r="U87" s="216"/>
      <c r="V87" s="216"/>
      <c r="W87" s="216"/>
      <c r="X87" s="216"/>
      <c r="Y87" s="216"/>
      <c r="Z87" s="216"/>
    </row>
    <row r="88" spans="1:26" ht="15" x14ac:dyDescent="0.25">
      <c r="A88" s="216"/>
      <c r="B88" s="216"/>
      <c r="C88" s="216"/>
      <c r="D88" s="216"/>
      <c r="E88" s="216"/>
      <c r="F88" s="216"/>
      <c r="G88" s="216"/>
      <c r="H88" s="216"/>
      <c r="I88" s="216"/>
      <c r="J88" s="216"/>
      <c r="K88" s="216"/>
      <c r="L88" s="216"/>
      <c r="M88" s="216"/>
      <c r="N88" s="216"/>
      <c r="O88" s="216"/>
      <c r="P88" s="216"/>
      <c r="Q88" s="216"/>
      <c r="R88" s="216"/>
      <c r="S88" s="216"/>
      <c r="T88" s="216"/>
      <c r="U88" s="216"/>
      <c r="V88" s="216"/>
      <c r="W88" s="216"/>
      <c r="X88" s="216"/>
      <c r="Y88" s="216"/>
      <c r="Z88" s="216"/>
    </row>
    <row r="89" spans="1:26" ht="15" x14ac:dyDescent="0.25">
      <c r="A89" s="216"/>
      <c r="B89" s="216"/>
      <c r="C89" s="216"/>
      <c r="D89" s="216"/>
      <c r="E89" s="216"/>
      <c r="F89" s="216"/>
      <c r="G89" s="216"/>
      <c r="H89" s="216"/>
      <c r="I89" s="216"/>
      <c r="J89" s="216"/>
      <c r="K89" s="216"/>
      <c r="L89" s="216"/>
      <c r="M89" s="216"/>
      <c r="N89" s="216"/>
      <c r="O89" s="216"/>
      <c r="P89" s="216"/>
      <c r="Q89" s="216"/>
      <c r="R89" s="216"/>
      <c r="S89" s="216"/>
      <c r="T89" s="216"/>
      <c r="U89" s="216"/>
      <c r="V89" s="216"/>
      <c r="W89" s="216"/>
      <c r="X89" s="216"/>
      <c r="Y89" s="216"/>
      <c r="Z89" s="216"/>
    </row>
    <row r="90" spans="1:26" ht="15" x14ac:dyDescent="0.25">
      <c r="A90" s="216"/>
      <c r="B90" s="216"/>
      <c r="C90" s="216"/>
      <c r="D90" s="216"/>
      <c r="E90" s="216"/>
      <c r="F90" s="216"/>
      <c r="G90" s="216"/>
      <c r="H90" s="216"/>
      <c r="I90" s="216"/>
      <c r="J90" s="216"/>
      <c r="K90" s="216"/>
      <c r="L90" s="216"/>
      <c r="M90" s="216"/>
      <c r="N90" s="216"/>
      <c r="O90" s="216"/>
      <c r="P90" s="216"/>
      <c r="Q90" s="216"/>
      <c r="R90" s="216"/>
      <c r="S90" s="216"/>
      <c r="T90" s="216"/>
      <c r="U90" s="216"/>
      <c r="V90" s="216"/>
      <c r="W90" s="216"/>
      <c r="X90" s="216"/>
      <c r="Y90" s="216"/>
      <c r="Z90" s="216"/>
    </row>
    <row r="91" spans="1:26" ht="15" x14ac:dyDescent="0.25">
      <c r="A91" s="216"/>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c r="Z91" s="216"/>
    </row>
    <row r="92" spans="1:26" ht="15" x14ac:dyDescent="0.25">
      <c r="A92" s="216"/>
      <c r="B92" s="216"/>
      <c r="C92" s="216"/>
      <c r="D92" s="216"/>
      <c r="E92" s="216"/>
      <c r="F92" s="216"/>
      <c r="G92" s="216"/>
      <c r="H92" s="216"/>
      <c r="I92" s="216"/>
      <c r="J92" s="216"/>
      <c r="K92" s="216"/>
      <c r="L92" s="216"/>
      <c r="M92" s="216"/>
      <c r="N92" s="216"/>
      <c r="O92" s="216"/>
      <c r="P92" s="216"/>
      <c r="Q92" s="216"/>
      <c r="R92" s="216"/>
      <c r="S92" s="216"/>
      <c r="T92" s="216"/>
      <c r="U92" s="216"/>
      <c r="V92" s="216"/>
      <c r="W92" s="216"/>
      <c r="X92" s="216"/>
      <c r="Y92" s="216"/>
      <c r="Z92" s="216"/>
    </row>
    <row r="93" spans="1:26" ht="15" x14ac:dyDescent="0.25">
      <c r="A93" s="216"/>
      <c r="B93" s="216"/>
      <c r="C93" s="216"/>
      <c r="D93" s="216"/>
      <c r="E93" s="216"/>
      <c r="F93" s="216"/>
      <c r="G93" s="216"/>
      <c r="H93" s="216"/>
      <c r="I93" s="216"/>
      <c r="J93" s="216"/>
      <c r="K93"/>
      <c r="L93"/>
      <c r="N93" s="216"/>
      <c r="O93" s="216"/>
      <c r="P93" s="216"/>
      <c r="Q93" s="216"/>
      <c r="R93" s="216"/>
      <c r="S93" s="216"/>
      <c r="T93" s="216"/>
      <c r="U93" s="216"/>
      <c r="V93" s="216"/>
      <c r="W93" s="216"/>
      <c r="X93" s="216"/>
      <c r="Y93" s="216"/>
      <c r="Z93" s="216"/>
    </row>
    <row r="94" spans="1:26" ht="14.25" x14ac:dyDescent="0.2">
      <c r="J94"/>
      <c r="K94"/>
      <c r="L94"/>
    </row>
    <row r="95" spans="1:26" ht="14.25" x14ac:dyDescent="0.2">
      <c r="J95"/>
      <c r="K95"/>
      <c r="L95"/>
    </row>
    <row r="96" spans="1:26" ht="14.25" x14ac:dyDescent="0.2">
      <c r="J96"/>
      <c r="K96"/>
      <c r="L96"/>
    </row>
    <row r="97" spans="10:12" ht="14.25" x14ac:dyDescent="0.2">
      <c r="J97"/>
      <c r="K97"/>
      <c r="L97"/>
    </row>
    <row r="98" spans="10:12" ht="14.25" x14ac:dyDescent="0.2">
      <c r="J98"/>
      <c r="K98"/>
      <c r="L98"/>
    </row>
    <row r="99" spans="10:12" ht="14.25" x14ac:dyDescent="0.2">
      <c r="J99"/>
    </row>
  </sheetData>
  <conditionalFormatting sqref="H54">
    <cfRule type="cellIs" dxfId="4" priority="2" stopIfTrue="1" operator="lessThan">
      <formula>$E$38</formula>
    </cfRule>
  </conditionalFormatting>
  <conditionalFormatting sqref="H55">
    <cfRule type="expression" dxfId="3" priority="1" stopIfTrue="1">
      <formula>$E$38&lt;=$H$54</formula>
    </cfRule>
  </conditionalFormatting>
  <conditionalFormatting sqref="O54">
    <cfRule type="cellIs" dxfId="2" priority="82" stopIfTrue="1" operator="lessThan">
      <formula>#REF!</formula>
    </cfRule>
  </conditionalFormatting>
  <conditionalFormatting sqref="V54">
    <cfRule type="cellIs" dxfId="1" priority="4" stopIfTrue="1" operator="lessThan">
      <formula>$T$38</formula>
    </cfRule>
  </conditionalFormatting>
  <conditionalFormatting sqref="V55">
    <cfRule type="expression" dxfId="0" priority="5" stopIfTrue="1">
      <formula>$T$38&lt;$V$54</formula>
    </cfRule>
  </conditionalFormatting>
  <pageMargins left="0.70866141732283472" right="0.70866141732283472" top="0.74803149606299213" bottom="0.74803149606299213" header="0.31496062992125984" footer="0.31496062992125984"/>
  <pageSetup paperSize="9" scale="71"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0000000}">
          <x14:formula1>
            <xm:f>'C:\Users\User\AppData\Local\Microsoft\Windows\Temporary Internet Files\Content.Outlook\5ZQKNRJ3\[DRAFT MUDs Storage Calculation Checksheet 06 October 2014 V4R0 - 14 Upper Queen St.xlsm]Assumptions Used'!#REF!</xm:f>
          </x14:formula1>
          <xm:sqref>H17 H20:H21 H13:H15 H5</xm:sqref>
        </x14:dataValidation>
        <x14:dataValidation type="list" allowBlank="1" showInputMessage="1" showErrorMessage="1" xr:uid="{00000000-0002-0000-0700-000001000000}">
          <x14:formula1>
            <xm:f>'C:\Users\User\AppData\Local\Microsoft\Windows\Temporary Internet Files\Content.Outlook\5ZQKNRJ3\[DRAFT MUDs Storage Calculation Checksheet 06 October 2014 V4R0 - 14 Upper Queen St.xlsm]Sheet1'!#REF!</xm:f>
          </x14:formula1>
          <xm:sqref>N13:N17 N5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C66"/>
    <pageSetUpPr autoPageBreaks="0"/>
  </sheetPr>
  <dimension ref="A1:AQ134"/>
  <sheetViews>
    <sheetView topLeftCell="C14" zoomScaleNormal="100" workbookViewId="0">
      <selection activeCell="E22" sqref="E22"/>
    </sheetView>
  </sheetViews>
  <sheetFormatPr defaultColWidth="8.875" defaultRowHeight="15" x14ac:dyDescent="0.25"/>
  <cols>
    <col min="1" max="1" width="5.625" style="3" customWidth="1"/>
    <col min="2" max="2" width="1.75" style="3" customWidth="1"/>
    <col min="3" max="3" width="34.375" style="3" customWidth="1"/>
    <col min="4" max="4" width="29.125" style="3" bestFit="1" customWidth="1"/>
    <col min="5" max="5" width="17.25" style="162" bestFit="1" customWidth="1"/>
    <col min="6" max="6" width="21.5" style="3" bestFit="1" customWidth="1"/>
    <col min="7" max="7" width="19.75" style="3" customWidth="1"/>
    <col min="8" max="8" width="15.625" style="3" customWidth="1"/>
    <col min="9" max="9" width="17.375" style="3" customWidth="1"/>
    <col min="10" max="16384" width="8.875" style="3"/>
  </cols>
  <sheetData>
    <row r="1" spans="1:43" x14ac:dyDescent="0.25">
      <c r="A1" s="216"/>
      <c r="B1" s="216"/>
      <c r="C1" s="216"/>
      <c r="D1" s="216"/>
      <c r="E1" s="224"/>
      <c r="F1" s="216"/>
      <c r="G1" s="216"/>
      <c r="H1" s="216"/>
      <c r="I1" s="216"/>
      <c r="J1" s="216"/>
      <c r="K1" s="216"/>
      <c r="L1" s="216"/>
      <c r="M1" s="216"/>
      <c r="N1" s="216"/>
      <c r="O1" s="216"/>
      <c r="P1" s="216"/>
      <c r="Q1" s="216"/>
      <c r="R1" s="216"/>
      <c r="S1" s="216"/>
      <c r="T1" s="216"/>
      <c r="U1" s="216"/>
      <c r="V1" s="216"/>
      <c r="W1" s="216"/>
      <c r="X1" s="216"/>
      <c r="Y1" s="216"/>
      <c r="Z1" s="216"/>
      <c r="AA1" s="227"/>
      <c r="AB1" s="227"/>
      <c r="AC1" s="227"/>
      <c r="AD1" s="227"/>
      <c r="AE1" s="227"/>
      <c r="AF1" s="227"/>
      <c r="AG1" s="227"/>
      <c r="AH1" s="227"/>
      <c r="AI1" s="227"/>
      <c r="AJ1" s="227"/>
      <c r="AK1" s="227"/>
      <c r="AL1" s="227"/>
      <c r="AM1" s="227"/>
      <c r="AN1" s="227"/>
      <c r="AO1" s="227"/>
      <c r="AP1" s="227"/>
      <c r="AQ1" s="227"/>
    </row>
    <row r="2" spans="1:43" ht="36" x14ac:dyDescent="0.55000000000000004">
      <c r="A2" s="216"/>
      <c r="B2" s="216"/>
      <c r="C2" s="7" t="s">
        <v>150</v>
      </c>
      <c r="D2" s="2"/>
      <c r="E2" s="224"/>
      <c r="F2" s="216"/>
      <c r="G2" s="216"/>
      <c r="H2" s="216"/>
      <c r="I2" s="216"/>
      <c r="J2" s="216"/>
      <c r="K2" s="216"/>
      <c r="L2" s="216"/>
      <c r="M2" s="216"/>
      <c r="N2" s="216"/>
      <c r="O2" s="216"/>
      <c r="P2" s="216"/>
      <c r="Q2" s="216"/>
      <c r="R2" s="216"/>
      <c r="S2" s="216"/>
      <c r="T2" s="216"/>
      <c r="U2" s="216"/>
      <c r="V2" s="216"/>
      <c r="W2" s="216"/>
      <c r="X2" s="216"/>
      <c r="Y2" s="216"/>
      <c r="Z2" s="216"/>
      <c r="AA2" s="227"/>
      <c r="AB2" s="227"/>
      <c r="AC2" s="227"/>
      <c r="AD2" s="227"/>
      <c r="AE2" s="227"/>
      <c r="AF2" s="227"/>
      <c r="AG2" s="227"/>
      <c r="AH2" s="227"/>
      <c r="AI2" s="227"/>
      <c r="AJ2" s="227"/>
      <c r="AK2" s="227"/>
      <c r="AL2" s="227"/>
      <c r="AM2" s="227"/>
      <c r="AN2" s="227"/>
      <c r="AO2" s="227"/>
      <c r="AP2" s="227"/>
      <c r="AQ2" s="227"/>
    </row>
    <row r="3" spans="1:43" ht="28.5" x14ac:dyDescent="0.45">
      <c r="A3" s="216"/>
      <c r="B3" s="216"/>
      <c r="C3" s="56"/>
      <c r="D3" s="2"/>
      <c r="E3" s="224"/>
      <c r="F3" s="216"/>
      <c r="G3" s="216"/>
      <c r="H3" s="216"/>
      <c r="I3" s="216"/>
      <c r="J3" s="216"/>
      <c r="K3" s="216"/>
      <c r="L3" s="216"/>
      <c r="M3" s="216"/>
      <c r="N3" s="216"/>
      <c r="O3" s="216"/>
      <c r="P3" s="216"/>
      <c r="Q3" s="216"/>
      <c r="R3" s="216"/>
      <c r="S3" s="216"/>
      <c r="T3" s="216"/>
      <c r="U3" s="216"/>
      <c r="V3" s="216"/>
      <c r="W3" s="216"/>
      <c r="X3" s="216"/>
      <c r="Y3" s="216"/>
      <c r="Z3" s="216"/>
      <c r="AA3" s="227"/>
      <c r="AB3" s="227"/>
      <c r="AC3" s="227"/>
      <c r="AD3" s="227"/>
      <c r="AE3" s="227"/>
      <c r="AF3" s="227"/>
      <c r="AG3" s="227"/>
      <c r="AH3" s="227"/>
      <c r="AI3" s="227"/>
      <c r="AJ3" s="227"/>
      <c r="AK3" s="227"/>
      <c r="AL3" s="227"/>
      <c r="AM3" s="227"/>
      <c r="AN3" s="227"/>
      <c r="AO3" s="227"/>
      <c r="AP3" s="227"/>
      <c r="AQ3" s="227"/>
    </row>
    <row r="4" spans="1:43" ht="28.5" x14ac:dyDescent="0.45">
      <c r="A4" s="216"/>
      <c r="B4" s="216"/>
      <c r="C4" s="56" t="s">
        <v>151</v>
      </c>
      <c r="D4" s="2"/>
      <c r="E4" s="224"/>
      <c r="F4" s="216"/>
      <c r="G4" s="216"/>
      <c r="H4" s="216"/>
      <c r="I4" s="216"/>
      <c r="J4" s="216"/>
      <c r="K4" s="216"/>
      <c r="L4" s="216"/>
      <c r="M4" s="216"/>
      <c r="N4" s="216"/>
      <c r="O4" s="216"/>
      <c r="P4" s="216"/>
      <c r="Q4" s="216"/>
      <c r="R4" s="216"/>
      <c r="S4" s="216"/>
      <c r="T4" s="216"/>
      <c r="U4" s="216"/>
      <c r="V4" s="216"/>
      <c r="W4" s="216"/>
      <c r="X4" s="216"/>
      <c r="Y4" s="216"/>
      <c r="Z4" s="216"/>
      <c r="AA4" s="227"/>
      <c r="AB4" s="227"/>
      <c r="AC4" s="227"/>
      <c r="AD4" s="227"/>
      <c r="AE4" s="227"/>
      <c r="AF4" s="227"/>
      <c r="AG4" s="227"/>
      <c r="AH4" s="227"/>
      <c r="AI4" s="227"/>
      <c r="AJ4" s="227"/>
      <c r="AK4" s="227"/>
      <c r="AL4" s="227"/>
      <c r="AM4" s="227"/>
      <c r="AN4" s="227"/>
      <c r="AO4" s="227"/>
      <c r="AP4" s="227"/>
      <c r="AQ4" s="227"/>
    </row>
    <row r="5" spans="1:43" ht="18.75" customHeight="1" x14ac:dyDescent="0.45">
      <c r="A5" s="216"/>
      <c r="B5" s="214"/>
      <c r="C5" s="166"/>
      <c r="D5" s="158"/>
      <c r="E5" s="228"/>
      <c r="F5" s="214"/>
      <c r="G5" s="214"/>
      <c r="H5" s="214"/>
      <c r="I5" s="214"/>
      <c r="J5" s="214"/>
      <c r="K5" s="214"/>
      <c r="L5" s="216"/>
      <c r="M5" s="216"/>
      <c r="N5" s="216"/>
      <c r="O5" s="216"/>
      <c r="P5" s="216"/>
      <c r="Q5" s="216"/>
      <c r="R5" s="216"/>
      <c r="S5" s="216"/>
      <c r="T5" s="216"/>
      <c r="U5" s="216"/>
      <c r="V5" s="216"/>
      <c r="W5" s="216"/>
      <c r="X5" s="216"/>
      <c r="Y5" s="216"/>
      <c r="Z5" s="216"/>
      <c r="AA5" s="227"/>
      <c r="AB5" s="227"/>
      <c r="AC5" s="227"/>
      <c r="AD5" s="227"/>
      <c r="AE5" s="227"/>
      <c r="AF5" s="227"/>
      <c r="AG5" s="227"/>
      <c r="AH5" s="227"/>
      <c r="AI5" s="227"/>
      <c r="AJ5" s="227"/>
      <c r="AK5" s="227"/>
      <c r="AL5" s="227"/>
      <c r="AM5" s="227"/>
      <c r="AN5" s="227"/>
      <c r="AO5" s="227"/>
      <c r="AP5" s="227"/>
      <c r="AQ5" s="227"/>
    </row>
    <row r="6" spans="1:43" x14ac:dyDescent="0.25">
      <c r="A6" s="216"/>
      <c r="B6" s="214"/>
      <c r="C6" s="214"/>
      <c r="D6" s="214"/>
      <c r="E6" s="228"/>
      <c r="F6" s="214"/>
      <c r="G6" s="53" t="s">
        <v>152</v>
      </c>
      <c r="H6" s="214"/>
      <c r="I6" s="53" t="s">
        <v>152</v>
      </c>
      <c r="J6" s="214"/>
      <c r="K6" s="214"/>
      <c r="L6" s="216"/>
      <c r="M6" s="216"/>
      <c r="N6" s="216"/>
      <c r="O6" s="216"/>
      <c r="P6" s="216"/>
      <c r="Q6" s="216"/>
      <c r="R6" s="216"/>
      <c r="S6" s="216"/>
      <c r="T6" s="216"/>
      <c r="U6" s="216"/>
      <c r="V6" s="216"/>
      <c r="W6" s="216"/>
      <c r="X6" s="216"/>
      <c r="Y6" s="216"/>
      <c r="Z6" s="216"/>
      <c r="AA6" s="227"/>
      <c r="AB6" s="227"/>
      <c r="AC6" s="227"/>
      <c r="AD6" s="227"/>
      <c r="AE6" s="227"/>
      <c r="AF6" s="227"/>
      <c r="AG6" s="227"/>
      <c r="AH6" s="227"/>
      <c r="AI6" s="227"/>
      <c r="AJ6" s="227"/>
      <c r="AK6" s="227"/>
      <c r="AL6" s="227"/>
      <c r="AM6" s="227"/>
      <c r="AN6" s="227"/>
      <c r="AO6" s="227"/>
      <c r="AP6" s="227"/>
      <c r="AQ6" s="227"/>
    </row>
    <row r="7" spans="1:43" s="160" customFormat="1" x14ac:dyDescent="0.25">
      <c r="A7" s="159"/>
      <c r="B7" s="214"/>
      <c r="C7" s="161" t="s">
        <v>153</v>
      </c>
      <c r="D7" s="161"/>
      <c r="E7" s="229">
        <v>6.58</v>
      </c>
      <c r="F7" s="53" t="s">
        <v>154</v>
      </c>
      <c r="G7" s="214"/>
      <c r="H7" s="214"/>
      <c r="I7" s="214"/>
      <c r="J7" s="214"/>
      <c r="K7" s="214"/>
      <c r="L7" s="159"/>
      <c r="M7" s="159"/>
      <c r="N7" s="159"/>
      <c r="O7" s="159"/>
      <c r="P7" s="159"/>
      <c r="Q7" s="159"/>
      <c r="R7" s="159"/>
      <c r="S7" s="159"/>
      <c r="T7" s="159"/>
      <c r="U7" s="159"/>
      <c r="V7" s="159"/>
      <c r="W7" s="159"/>
      <c r="X7" s="159"/>
      <c r="Y7" s="159"/>
      <c r="Z7" s="159"/>
    </row>
    <row r="8" spans="1:43" ht="18.75" customHeight="1" x14ac:dyDescent="0.25">
      <c r="A8" s="216"/>
      <c r="B8" s="214"/>
      <c r="C8" s="161" t="s">
        <v>155</v>
      </c>
      <c r="D8" s="161"/>
      <c r="E8" s="230">
        <v>1727000</v>
      </c>
      <c r="F8" s="53" t="s">
        <v>156</v>
      </c>
      <c r="G8" s="214"/>
      <c r="H8" s="214"/>
      <c r="I8" s="214"/>
      <c r="J8" s="214"/>
      <c r="K8" s="214"/>
      <c r="L8" s="216"/>
      <c r="M8" s="216"/>
      <c r="N8" s="216"/>
      <c r="O8" s="216"/>
      <c r="P8" s="216"/>
      <c r="Q8" s="216"/>
      <c r="R8" s="216"/>
      <c r="S8" s="216"/>
      <c r="T8" s="216"/>
      <c r="U8" s="216"/>
      <c r="V8" s="216"/>
      <c r="W8" s="216"/>
      <c r="X8" s="216"/>
      <c r="Y8" s="216"/>
      <c r="Z8" s="216"/>
      <c r="AA8" s="227"/>
      <c r="AB8" s="227"/>
      <c r="AC8" s="227"/>
      <c r="AD8" s="227"/>
      <c r="AE8" s="227"/>
      <c r="AF8" s="227"/>
      <c r="AG8" s="227"/>
      <c r="AH8" s="227"/>
      <c r="AI8" s="227"/>
      <c r="AJ8" s="227"/>
      <c r="AK8" s="227"/>
      <c r="AL8" s="227"/>
      <c r="AM8" s="227"/>
      <c r="AN8" s="227"/>
      <c r="AO8" s="227"/>
      <c r="AP8" s="227"/>
      <c r="AQ8" s="227"/>
    </row>
    <row r="9" spans="1:43" ht="18.75" customHeight="1" x14ac:dyDescent="0.25">
      <c r="A9" s="216"/>
      <c r="B9" s="214"/>
      <c r="C9" s="161" t="s">
        <v>157</v>
      </c>
      <c r="D9" s="161"/>
      <c r="E9" s="230">
        <f>E8*E7/1000</f>
        <v>11363.66</v>
      </c>
      <c r="F9" s="53" t="s">
        <v>158</v>
      </c>
      <c r="G9" s="215">
        <f>E9/(E9+E10+E11)</f>
        <v>0.49920179795340469</v>
      </c>
      <c r="H9" s="214"/>
      <c r="I9" s="215">
        <f>(E9-E16)/(E10+E11+E9)</f>
        <v>0.27373717583200591</v>
      </c>
      <c r="J9" s="214"/>
      <c r="K9" s="214"/>
      <c r="L9" s="216"/>
      <c r="M9" s="216"/>
      <c r="N9" s="216"/>
      <c r="O9" s="216"/>
      <c r="P9" s="216"/>
      <c r="Q9" s="216"/>
      <c r="R9" s="216"/>
      <c r="S9" s="216"/>
      <c r="T9" s="216"/>
      <c r="U9" s="216"/>
      <c r="V9" s="216"/>
      <c r="W9" s="216"/>
      <c r="X9" s="216"/>
      <c r="Y9" s="216"/>
      <c r="Z9" s="216"/>
      <c r="AA9" s="227"/>
      <c r="AB9" s="227"/>
      <c r="AC9" s="227"/>
      <c r="AD9" s="227"/>
      <c r="AE9" s="227"/>
      <c r="AF9" s="227"/>
      <c r="AG9" s="227"/>
      <c r="AH9" s="227"/>
      <c r="AI9" s="227"/>
      <c r="AJ9" s="227"/>
      <c r="AK9" s="227"/>
      <c r="AL9" s="227"/>
      <c r="AM9" s="227"/>
      <c r="AN9" s="227"/>
      <c r="AO9" s="227"/>
      <c r="AP9" s="227"/>
      <c r="AQ9" s="227"/>
    </row>
    <row r="10" spans="1:43" ht="18.75" customHeight="1" x14ac:dyDescent="0.25">
      <c r="A10" s="216"/>
      <c r="B10" s="214"/>
      <c r="C10" s="161" t="s">
        <v>159</v>
      </c>
      <c r="D10" s="161"/>
      <c r="E10" s="229">
        <v>6800</v>
      </c>
      <c r="F10" s="53" t="s">
        <v>158</v>
      </c>
      <c r="G10" s="215">
        <f>E10/(E9+E10+E11)</f>
        <v>0.2987217345541095</v>
      </c>
      <c r="H10" s="214"/>
      <c r="I10" s="215">
        <f>G10</f>
        <v>0.2987217345541095</v>
      </c>
      <c r="J10" s="214"/>
      <c r="K10" s="214"/>
      <c r="L10" s="216"/>
      <c r="M10" s="216"/>
      <c r="N10" s="216"/>
      <c r="O10" s="216"/>
      <c r="P10" s="216"/>
      <c r="Q10" s="216"/>
      <c r="R10" s="216"/>
      <c r="S10" s="216"/>
      <c r="T10" s="216"/>
      <c r="U10" s="216"/>
      <c r="V10" s="216"/>
      <c r="W10" s="216"/>
      <c r="X10" s="216"/>
      <c r="Y10" s="216"/>
      <c r="Z10" s="216"/>
      <c r="AA10" s="227"/>
      <c r="AB10" s="227"/>
      <c r="AC10" s="227"/>
      <c r="AD10" s="227"/>
      <c r="AE10" s="227"/>
      <c r="AF10" s="227"/>
      <c r="AG10" s="227"/>
      <c r="AH10" s="227"/>
      <c r="AI10" s="227"/>
      <c r="AJ10" s="227"/>
      <c r="AK10" s="227"/>
      <c r="AL10" s="227"/>
      <c r="AM10" s="227"/>
      <c r="AN10" s="227"/>
      <c r="AO10" s="227"/>
      <c r="AP10" s="227"/>
      <c r="AQ10" s="227"/>
    </row>
    <row r="11" spans="1:43" ht="18.75" customHeight="1" x14ac:dyDescent="0.25">
      <c r="A11" s="216"/>
      <c r="B11" s="214"/>
      <c r="C11" s="161" t="s">
        <v>160</v>
      </c>
      <c r="D11" s="161"/>
      <c r="E11" s="229">
        <v>4600</v>
      </c>
      <c r="F11" s="53" t="s">
        <v>158</v>
      </c>
      <c r="G11" s="214"/>
      <c r="H11" s="214"/>
      <c r="I11" s="214"/>
      <c r="J11" s="214"/>
      <c r="K11" s="214"/>
      <c r="L11" s="216"/>
      <c r="M11" s="216"/>
      <c r="N11" s="216"/>
      <c r="O11" s="216"/>
      <c r="P11" s="216"/>
      <c r="Q11" s="216"/>
      <c r="R11" s="216"/>
      <c r="S11" s="216"/>
      <c r="T11" s="216"/>
      <c r="U11" s="216"/>
      <c r="V11" s="216"/>
      <c r="W11" s="216"/>
      <c r="X11" s="216"/>
      <c r="Y11" s="216"/>
      <c r="Z11" s="216"/>
      <c r="AA11" s="227"/>
      <c r="AB11" s="227"/>
      <c r="AC11" s="227"/>
      <c r="AD11" s="227"/>
      <c r="AE11" s="227"/>
      <c r="AF11" s="227"/>
      <c r="AG11" s="227"/>
      <c r="AH11" s="227"/>
      <c r="AI11" s="227"/>
      <c r="AJ11" s="227"/>
      <c r="AK11" s="227"/>
      <c r="AL11" s="227"/>
      <c r="AM11" s="227"/>
      <c r="AN11" s="227"/>
      <c r="AO11" s="227"/>
      <c r="AP11" s="227"/>
      <c r="AQ11" s="227"/>
    </row>
    <row r="12" spans="1:43" ht="18.75" customHeight="1" x14ac:dyDescent="0.25">
      <c r="A12" s="216"/>
      <c r="B12" s="214"/>
      <c r="C12" s="161"/>
      <c r="D12" s="161" t="s">
        <v>161</v>
      </c>
      <c r="E12" s="229">
        <v>2300</v>
      </c>
      <c r="F12" s="53" t="s">
        <v>158</v>
      </c>
      <c r="G12" s="215">
        <f>E12/(E10+E11+E9)</f>
        <v>0.10103823374624292</v>
      </c>
      <c r="H12" s="214"/>
      <c r="I12" s="215">
        <f>G12</f>
        <v>0.10103823374624292</v>
      </c>
      <c r="J12" s="214"/>
      <c r="K12" s="214"/>
      <c r="L12" s="216"/>
      <c r="M12" s="216"/>
      <c r="N12" s="216"/>
      <c r="O12" s="216"/>
      <c r="P12" s="216"/>
      <c r="Q12" s="216"/>
      <c r="R12" s="216"/>
      <c r="S12" s="216"/>
      <c r="T12" s="216"/>
      <c r="U12" s="216"/>
      <c r="V12" s="216"/>
      <c r="W12" s="216"/>
      <c r="X12" s="216"/>
      <c r="Y12" s="216"/>
      <c r="Z12" s="216"/>
      <c r="AA12" s="227"/>
      <c r="AB12" s="227"/>
      <c r="AC12" s="227"/>
      <c r="AD12" s="227"/>
      <c r="AE12" s="227"/>
      <c r="AF12" s="227"/>
      <c r="AG12" s="227"/>
      <c r="AH12" s="227"/>
      <c r="AI12" s="227"/>
      <c r="AJ12" s="227"/>
      <c r="AK12" s="227"/>
      <c r="AL12" s="227"/>
      <c r="AM12" s="227"/>
      <c r="AN12" s="227"/>
      <c r="AO12" s="227"/>
      <c r="AP12" s="227"/>
      <c r="AQ12" s="227"/>
    </row>
    <row r="13" spans="1:43" ht="18.75" customHeight="1" x14ac:dyDescent="0.25">
      <c r="A13" s="216"/>
      <c r="B13" s="214"/>
      <c r="C13" s="161"/>
      <c r="D13" s="161" t="s">
        <v>162</v>
      </c>
      <c r="E13" s="229">
        <v>1150</v>
      </c>
      <c r="F13" s="53" t="s">
        <v>158</v>
      </c>
      <c r="G13" s="215">
        <f>E13/(E11+E10+E9)</f>
        <v>5.051911687312146E-2</v>
      </c>
      <c r="H13" s="214"/>
      <c r="I13" s="215">
        <f>G13</f>
        <v>5.051911687312146E-2</v>
      </c>
      <c r="J13" s="214"/>
      <c r="K13" s="214"/>
      <c r="L13" s="216"/>
      <c r="M13" s="216"/>
      <c r="N13" s="216"/>
      <c r="O13" s="216"/>
      <c r="P13" s="216"/>
      <c r="Q13" s="216"/>
      <c r="R13" s="216"/>
      <c r="S13" s="216"/>
      <c r="T13" s="216"/>
      <c r="U13" s="216"/>
      <c r="V13" s="216"/>
      <c r="W13" s="216"/>
      <c r="X13" s="216"/>
      <c r="Y13" s="216"/>
      <c r="Z13" s="216"/>
      <c r="AA13" s="227"/>
      <c r="AB13" s="227"/>
      <c r="AC13" s="227"/>
      <c r="AD13" s="227"/>
      <c r="AE13" s="227"/>
      <c r="AF13" s="227"/>
      <c r="AG13" s="227"/>
      <c r="AH13" s="227"/>
      <c r="AI13" s="227"/>
      <c r="AJ13" s="227"/>
      <c r="AK13" s="227"/>
      <c r="AL13" s="227"/>
      <c r="AM13" s="227"/>
      <c r="AN13" s="227"/>
      <c r="AO13" s="227"/>
      <c r="AP13" s="227"/>
      <c r="AQ13" s="227"/>
    </row>
    <row r="14" spans="1:43" ht="18.75" customHeight="1" x14ac:dyDescent="0.25">
      <c r="A14" s="216"/>
      <c r="B14" s="214"/>
      <c r="C14" s="161"/>
      <c r="D14" s="161" t="s">
        <v>163</v>
      </c>
      <c r="E14" s="229">
        <v>1150</v>
      </c>
      <c r="F14" s="53" t="s">
        <v>158</v>
      </c>
      <c r="G14" s="215">
        <f>E14/(E9+E10+E11)</f>
        <v>5.051911687312146E-2</v>
      </c>
      <c r="H14" s="214"/>
      <c r="I14" s="215">
        <f>G14</f>
        <v>5.051911687312146E-2</v>
      </c>
      <c r="J14" s="214"/>
      <c r="K14" s="214"/>
      <c r="L14" s="216"/>
      <c r="M14" s="216"/>
      <c r="N14" s="216"/>
      <c r="O14" s="216"/>
      <c r="P14" s="216"/>
      <c r="Q14" s="216"/>
      <c r="R14" s="216"/>
      <c r="S14" s="216"/>
      <c r="T14" s="216"/>
      <c r="U14" s="216"/>
      <c r="V14" s="216"/>
      <c r="W14" s="216"/>
      <c r="X14" s="216"/>
      <c r="Y14" s="216"/>
      <c r="Z14" s="216"/>
      <c r="AA14" s="227"/>
      <c r="AB14" s="227"/>
      <c r="AC14" s="227"/>
      <c r="AD14" s="227"/>
      <c r="AE14" s="227"/>
      <c r="AF14" s="227"/>
      <c r="AG14" s="227"/>
      <c r="AH14" s="227"/>
      <c r="AI14" s="227"/>
      <c r="AJ14" s="227"/>
      <c r="AK14" s="227"/>
      <c r="AL14" s="227"/>
      <c r="AM14" s="227"/>
      <c r="AN14" s="227"/>
      <c r="AO14" s="227"/>
      <c r="AP14" s="227"/>
      <c r="AQ14" s="227"/>
    </row>
    <row r="15" spans="1:43" ht="18.75" customHeight="1" x14ac:dyDescent="0.25">
      <c r="A15" s="216"/>
      <c r="B15" s="214"/>
      <c r="C15" s="161" t="s">
        <v>164</v>
      </c>
      <c r="D15" s="161"/>
      <c r="E15" s="229"/>
      <c r="F15" s="53" t="s">
        <v>158</v>
      </c>
      <c r="G15" s="215"/>
      <c r="H15" s="214"/>
      <c r="I15" s="215"/>
      <c r="J15" s="214"/>
      <c r="K15" s="214"/>
      <c r="L15" s="216"/>
      <c r="M15" s="216"/>
      <c r="N15" s="216"/>
      <c r="O15" s="216"/>
      <c r="P15" s="216"/>
      <c r="Q15" s="216"/>
      <c r="R15" s="216"/>
      <c r="S15" s="216"/>
      <c r="T15" s="216"/>
      <c r="U15" s="216"/>
      <c r="V15" s="216"/>
      <c r="W15" s="216"/>
      <c r="X15" s="216"/>
      <c r="Y15" s="216"/>
      <c r="Z15" s="216"/>
      <c r="AA15" s="227"/>
      <c r="AB15" s="227"/>
      <c r="AC15" s="227"/>
      <c r="AD15" s="227"/>
      <c r="AE15" s="227"/>
      <c r="AF15" s="227"/>
      <c r="AG15" s="227"/>
      <c r="AH15" s="227"/>
      <c r="AI15" s="227"/>
      <c r="AJ15" s="227"/>
      <c r="AK15" s="227"/>
      <c r="AL15" s="227"/>
      <c r="AM15" s="227"/>
      <c r="AN15" s="227"/>
      <c r="AO15" s="227"/>
      <c r="AP15" s="227"/>
      <c r="AQ15" s="227"/>
    </row>
    <row r="16" spans="1:43" ht="18.75" customHeight="1" x14ac:dyDescent="0.25">
      <c r="A16" s="216"/>
      <c r="B16" s="214"/>
      <c r="C16" s="161" t="s">
        <v>165</v>
      </c>
      <c r="D16" s="161"/>
      <c r="E16" s="229">
        <f>E114</f>
        <v>5132.4000000000005</v>
      </c>
      <c r="F16" s="53" t="s">
        <v>158</v>
      </c>
      <c r="G16" s="215"/>
      <c r="H16" s="214"/>
      <c r="I16" s="215">
        <f>G9-I9</f>
        <v>0.22546462212139878</v>
      </c>
      <c r="J16" s="214"/>
      <c r="K16" s="214"/>
      <c r="L16" s="216"/>
      <c r="M16" s="216"/>
      <c r="N16" s="216"/>
      <c r="O16" s="216"/>
      <c r="P16" s="216"/>
      <c r="Q16" s="216"/>
      <c r="R16" s="216"/>
      <c r="S16" s="216"/>
      <c r="T16" s="216"/>
      <c r="U16" s="216"/>
      <c r="V16" s="216"/>
      <c r="W16" s="216"/>
      <c r="X16" s="216"/>
      <c r="Y16" s="216"/>
      <c r="Z16" s="216"/>
      <c r="AA16" s="227"/>
      <c r="AB16" s="227"/>
      <c r="AC16" s="227"/>
      <c r="AD16" s="227"/>
      <c r="AE16" s="227"/>
      <c r="AF16" s="227"/>
      <c r="AG16" s="227"/>
      <c r="AH16" s="227"/>
      <c r="AI16" s="227"/>
      <c r="AJ16" s="227"/>
      <c r="AK16" s="227"/>
      <c r="AL16" s="227"/>
      <c r="AM16" s="227"/>
      <c r="AN16" s="227"/>
      <c r="AO16" s="227"/>
      <c r="AP16" s="227"/>
      <c r="AQ16" s="227"/>
    </row>
    <row r="17" spans="1:43" ht="18.75" customHeight="1" x14ac:dyDescent="0.25">
      <c r="A17" s="216"/>
      <c r="B17" s="214"/>
      <c r="C17" s="161"/>
      <c r="D17" s="161"/>
      <c r="E17" s="228"/>
      <c r="F17" s="214"/>
      <c r="G17" s="214"/>
      <c r="H17" s="214"/>
      <c r="I17" s="214"/>
      <c r="J17" s="214"/>
      <c r="K17" s="214"/>
      <c r="L17" s="216"/>
      <c r="M17" s="216"/>
      <c r="N17" s="216"/>
      <c r="O17" s="216"/>
      <c r="P17" s="216"/>
      <c r="Q17" s="216"/>
      <c r="R17" s="216"/>
      <c r="S17" s="216"/>
      <c r="T17" s="216"/>
      <c r="U17" s="216"/>
      <c r="V17" s="216"/>
      <c r="W17" s="216"/>
      <c r="X17" s="216"/>
      <c r="Y17" s="216"/>
      <c r="Z17" s="216"/>
      <c r="AA17" s="227"/>
      <c r="AB17" s="227"/>
      <c r="AC17" s="227"/>
      <c r="AD17" s="227"/>
      <c r="AE17" s="227"/>
      <c r="AF17" s="227"/>
      <c r="AG17" s="227"/>
      <c r="AH17" s="227"/>
      <c r="AI17" s="227"/>
      <c r="AJ17" s="227"/>
      <c r="AK17" s="227"/>
      <c r="AL17" s="227"/>
      <c r="AM17" s="227"/>
      <c r="AN17" s="227"/>
      <c r="AO17" s="227"/>
      <c r="AP17" s="227"/>
      <c r="AQ17" s="227"/>
    </row>
    <row r="18" spans="1:43" s="9" customFormat="1" ht="15" customHeight="1" x14ac:dyDescent="0.3">
      <c r="A18" s="216"/>
      <c r="B18" s="216"/>
      <c r="C18" s="216"/>
      <c r="D18" s="216"/>
      <c r="E18" s="224"/>
      <c r="F18" s="216"/>
      <c r="G18" s="216"/>
      <c r="H18" s="216"/>
      <c r="I18" s="216"/>
      <c r="J18" s="216"/>
      <c r="K18" s="216"/>
      <c r="L18" s="216"/>
      <c r="M18" s="216"/>
      <c r="N18" s="216"/>
      <c r="O18" s="216"/>
      <c r="P18" s="216"/>
      <c r="Q18" s="216"/>
      <c r="R18" s="216"/>
      <c r="S18" s="216"/>
      <c r="T18" s="216"/>
      <c r="U18" s="216"/>
      <c r="V18" s="216"/>
      <c r="W18" s="216"/>
      <c r="X18" s="216"/>
      <c r="Y18" s="216"/>
      <c r="Z18" s="216"/>
      <c r="AA18" s="227"/>
      <c r="AB18" s="227"/>
      <c r="AC18" s="227"/>
      <c r="AD18" s="227"/>
      <c r="AE18" s="227"/>
      <c r="AF18" s="227"/>
      <c r="AG18" s="227"/>
      <c r="AH18" s="227"/>
      <c r="AI18" s="227"/>
      <c r="AJ18" s="227"/>
      <c r="AK18" s="227"/>
      <c r="AL18" s="227"/>
      <c r="AM18" s="227"/>
      <c r="AN18" s="227"/>
      <c r="AO18" s="227"/>
      <c r="AP18" s="227"/>
      <c r="AQ18" s="227"/>
    </row>
    <row r="19" spans="1:43" ht="24.75" customHeight="1" x14ac:dyDescent="0.45">
      <c r="A19" s="216"/>
      <c r="B19" s="216"/>
      <c r="C19" s="8" t="s">
        <v>166</v>
      </c>
      <c r="D19" s="2"/>
      <c r="E19" s="224"/>
      <c r="F19" s="216"/>
      <c r="G19" s="216"/>
      <c r="H19" s="216"/>
      <c r="I19" s="216"/>
      <c r="J19" s="216"/>
      <c r="K19" s="216"/>
      <c r="L19" s="216"/>
      <c r="M19" s="216"/>
      <c r="N19" s="216"/>
      <c r="O19" s="216"/>
      <c r="P19" s="216"/>
      <c r="Q19" s="216"/>
      <c r="R19" s="216"/>
      <c r="S19" s="216"/>
      <c r="T19" s="216"/>
      <c r="U19" s="216"/>
      <c r="V19" s="216"/>
      <c r="W19" s="216"/>
      <c r="X19" s="216"/>
      <c r="Y19" s="216"/>
      <c r="Z19" s="216"/>
      <c r="AA19" s="227"/>
      <c r="AB19" s="227"/>
      <c r="AC19" s="227"/>
      <c r="AD19" s="227"/>
      <c r="AE19" s="227"/>
      <c r="AF19" s="227"/>
      <c r="AG19" s="227"/>
      <c r="AH19" s="227"/>
      <c r="AI19" s="227"/>
      <c r="AJ19" s="227"/>
      <c r="AK19" s="227"/>
      <c r="AL19" s="227"/>
      <c r="AM19" s="227"/>
      <c r="AN19" s="227"/>
      <c r="AO19" s="227"/>
      <c r="AP19" s="227"/>
      <c r="AQ19" s="227"/>
    </row>
    <row r="20" spans="1:43" ht="14.25" customHeight="1" x14ac:dyDescent="0.25">
      <c r="A20" s="216"/>
      <c r="B20" s="53"/>
      <c r="C20" s="53"/>
      <c r="D20" s="53"/>
      <c r="E20" s="55" t="s">
        <v>167</v>
      </c>
      <c r="F20" s="53"/>
      <c r="G20" s="55"/>
      <c r="H20" s="55" t="s">
        <v>168</v>
      </c>
      <c r="I20" s="53"/>
      <c r="J20" s="53"/>
      <c r="K20" s="53"/>
      <c r="L20" s="216"/>
      <c r="M20" s="216"/>
      <c r="N20" s="216"/>
      <c r="O20" s="216"/>
      <c r="P20" s="216"/>
      <c r="Q20" s="216"/>
      <c r="R20" s="216"/>
      <c r="S20" s="216"/>
      <c r="T20" s="216"/>
      <c r="U20" s="216"/>
      <c r="V20" s="216"/>
      <c r="W20" s="216"/>
      <c r="X20" s="216"/>
      <c r="Y20" s="216"/>
      <c r="Z20" s="216"/>
      <c r="AA20" s="227"/>
      <c r="AB20" s="227"/>
      <c r="AC20" s="227"/>
      <c r="AD20" s="227"/>
      <c r="AE20" s="227"/>
      <c r="AF20" s="227"/>
      <c r="AG20" s="227"/>
      <c r="AH20" s="227"/>
      <c r="AI20" s="227"/>
      <c r="AJ20" s="227"/>
      <c r="AK20" s="227"/>
      <c r="AL20" s="227"/>
      <c r="AM20" s="227"/>
      <c r="AN20" s="227"/>
      <c r="AO20" s="227"/>
      <c r="AP20" s="227"/>
      <c r="AQ20" s="227"/>
    </row>
    <row r="21" spans="1:43" x14ac:dyDescent="0.25">
      <c r="A21" s="216"/>
      <c r="B21" s="53"/>
      <c r="C21" s="167" t="s">
        <v>169</v>
      </c>
      <c r="D21" s="167"/>
      <c r="E21" s="4">
        <v>60</v>
      </c>
      <c r="F21" s="53" t="s">
        <v>170</v>
      </c>
      <c r="G21" s="167" t="s">
        <v>169</v>
      </c>
      <c r="H21" s="167"/>
      <c r="I21" s="4">
        <v>60</v>
      </c>
      <c r="J21" s="53" t="s">
        <v>170</v>
      </c>
      <c r="K21" s="53"/>
      <c r="L21" s="216"/>
      <c r="M21" s="216"/>
      <c r="N21" s="216"/>
      <c r="O21" s="216"/>
      <c r="P21" s="216"/>
      <c r="Q21" s="216"/>
      <c r="R21" s="216"/>
      <c r="S21" s="216"/>
      <c r="T21" s="216"/>
      <c r="U21" s="216"/>
      <c r="V21" s="216"/>
      <c r="W21" s="216"/>
      <c r="X21" s="216"/>
      <c r="Y21" s="216"/>
      <c r="Z21" s="216"/>
      <c r="AA21" s="227"/>
      <c r="AB21" s="227"/>
      <c r="AC21" s="227"/>
      <c r="AD21" s="227"/>
      <c r="AE21" s="227"/>
      <c r="AF21" s="227"/>
      <c r="AG21" s="227"/>
      <c r="AH21" s="227"/>
      <c r="AI21" s="227"/>
      <c r="AJ21" s="227"/>
      <c r="AK21" s="227"/>
      <c r="AL21" s="227"/>
      <c r="AM21" s="227"/>
      <c r="AN21" s="227"/>
      <c r="AO21" s="227"/>
      <c r="AP21" s="227"/>
      <c r="AQ21" s="227"/>
    </row>
    <row r="22" spans="1:43" x14ac:dyDescent="0.25">
      <c r="A22" s="216"/>
      <c r="B22" s="53"/>
      <c r="C22" s="53" t="s">
        <v>171</v>
      </c>
      <c r="D22" s="53"/>
      <c r="E22" s="4">
        <v>1.2</v>
      </c>
      <c r="F22" s="53" t="s">
        <v>172</v>
      </c>
      <c r="G22" s="53" t="s">
        <v>171</v>
      </c>
      <c r="H22" s="53"/>
      <c r="I22" s="4">
        <v>1.2</v>
      </c>
      <c r="J22" s="53" t="s">
        <v>172</v>
      </c>
      <c r="K22" s="53"/>
      <c r="L22" s="216"/>
      <c r="M22" s="216"/>
      <c r="N22" s="216"/>
      <c r="O22" s="216"/>
      <c r="P22" s="216"/>
      <c r="Q22" s="216"/>
      <c r="R22" s="216"/>
      <c r="S22" s="216"/>
      <c r="T22" s="216"/>
      <c r="U22" s="216"/>
      <c r="V22" s="216"/>
      <c r="W22" s="216"/>
      <c r="X22" s="216"/>
      <c r="Y22" s="216"/>
      <c r="Z22" s="216"/>
      <c r="AA22" s="227"/>
      <c r="AB22" s="227"/>
      <c r="AC22" s="227"/>
      <c r="AD22" s="227"/>
      <c r="AE22" s="227"/>
      <c r="AF22" s="227"/>
      <c r="AG22" s="227"/>
      <c r="AH22" s="227"/>
      <c r="AI22" s="227"/>
      <c r="AJ22" s="227"/>
      <c r="AK22" s="227"/>
      <c r="AL22" s="227"/>
      <c r="AM22" s="227"/>
      <c r="AN22" s="227"/>
      <c r="AO22" s="227"/>
      <c r="AP22" s="227"/>
      <c r="AQ22" s="227"/>
    </row>
    <row r="23" spans="1:43" x14ac:dyDescent="0.25">
      <c r="A23" s="216"/>
      <c r="B23" s="53"/>
      <c r="C23" s="53" t="s">
        <v>173</v>
      </c>
      <c r="D23" s="53"/>
      <c r="E23" s="5">
        <f>G9</f>
        <v>0.49920179795340469</v>
      </c>
      <c r="F23" s="53" t="s">
        <v>174</v>
      </c>
      <c r="G23" s="53" t="s">
        <v>173</v>
      </c>
      <c r="H23" s="53"/>
      <c r="I23" s="5">
        <f>I9</f>
        <v>0.27373717583200591</v>
      </c>
      <c r="J23" s="53" t="s">
        <v>174</v>
      </c>
      <c r="K23" s="53"/>
      <c r="L23" s="216"/>
      <c r="M23" s="216"/>
      <c r="N23" s="216"/>
      <c r="O23" s="216"/>
      <c r="P23" s="216"/>
      <c r="Q23" s="216"/>
      <c r="R23" s="216"/>
      <c r="S23" s="216"/>
      <c r="T23" s="216"/>
      <c r="U23" s="216"/>
      <c r="V23" s="216"/>
      <c r="W23" s="216"/>
      <c r="X23" s="216"/>
      <c r="Y23" s="216"/>
      <c r="Z23" s="216"/>
      <c r="AA23" s="227"/>
      <c r="AB23" s="227"/>
      <c r="AC23" s="227"/>
      <c r="AD23" s="227"/>
      <c r="AE23" s="227"/>
      <c r="AF23" s="227"/>
      <c r="AG23" s="227"/>
      <c r="AH23" s="227"/>
      <c r="AI23" s="227"/>
      <c r="AJ23" s="227"/>
      <c r="AK23" s="227"/>
      <c r="AL23" s="227"/>
      <c r="AM23" s="227"/>
      <c r="AN23" s="227"/>
      <c r="AO23" s="227"/>
      <c r="AP23" s="227"/>
      <c r="AQ23" s="227"/>
    </row>
    <row r="24" spans="1:43" x14ac:dyDescent="0.25">
      <c r="A24" s="216"/>
      <c r="B24" s="53"/>
      <c r="C24" s="53" t="s">
        <v>175</v>
      </c>
      <c r="D24" s="53"/>
      <c r="E24" s="5">
        <f>G10</f>
        <v>0.2987217345541095</v>
      </c>
      <c r="F24" s="53" t="s">
        <v>174</v>
      </c>
      <c r="G24" s="53" t="s">
        <v>175</v>
      </c>
      <c r="H24" s="53"/>
      <c r="I24" s="5">
        <f>I10</f>
        <v>0.2987217345541095</v>
      </c>
      <c r="J24" s="53" t="s">
        <v>174</v>
      </c>
      <c r="K24" s="53"/>
      <c r="L24" s="216"/>
      <c r="M24" s="216"/>
      <c r="N24" s="216"/>
      <c r="O24" s="216"/>
      <c r="P24" s="216"/>
      <c r="Q24" s="216"/>
      <c r="R24" s="216"/>
      <c r="S24" s="216"/>
      <c r="T24" s="216"/>
      <c r="U24" s="216"/>
      <c r="V24" s="216"/>
      <c r="W24" s="216"/>
      <c r="X24" s="216"/>
      <c r="Y24" s="216"/>
      <c r="Z24" s="216"/>
      <c r="AA24" s="227"/>
      <c r="AB24" s="227"/>
      <c r="AC24" s="227"/>
      <c r="AD24" s="227"/>
      <c r="AE24" s="227"/>
      <c r="AF24" s="227"/>
      <c r="AG24" s="227"/>
      <c r="AH24" s="227"/>
      <c r="AI24" s="227"/>
      <c r="AJ24" s="227"/>
      <c r="AK24" s="227"/>
      <c r="AL24" s="227"/>
      <c r="AM24" s="227"/>
      <c r="AN24" s="227"/>
      <c r="AO24" s="227"/>
      <c r="AP24" s="227"/>
      <c r="AQ24" s="227"/>
    </row>
    <row r="25" spans="1:43" x14ac:dyDescent="0.25">
      <c r="A25" s="216"/>
      <c r="B25" s="53"/>
      <c r="C25" s="53" t="s">
        <v>176</v>
      </c>
      <c r="D25" s="53"/>
      <c r="E25" s="5">
        <v>0</v>
      </c>
      <c r="F25" s="53" t="s">
        <v>174</v>
      </c>
      <c r="G25" s="53" t="s">
        <v>176</v>
      </c>
      <c r="H25" s="53"/>
      <c r="I25" s="5">
        <f>I16</f>
        <v>0.22546462212139878</v>
      </c>
      <c r="J25" s="53" t="s">
        <v>174</v>
      </c>
      <c r="K25" s="53"/>
      <c r="L25" s="216"/>
      <c r="M25" s="216"/>
      <c r="N25" s="216"/>
      <c r="O25" s="216"/>
      <c r="P25" s="216"/>
      <c r="Q25" s="216"/>
      <c r="R25" s="216"/>
      <c r="S25" s="216"/>
      <c r="T25" s="216"/>
      <c r="U25" s="216"/>
      <c r="V25" s="216"/>
      <c r="W25" s="216"/>
      <c r="X25" s="216"/>
      <c r="Y25" s="216"/>
      <c r="Z25" s="216"/>
      <c r="AA25" s="227"/>
      <c r="AB25" s="227"/>
      <c r="AC25" s="227"/>
      <c r="AD25" s="227"/>
      <c r="AE25" s="227"/>
      <c r="AF25" s="227"/>
      <c r="AG25" s="227"/>
      <c r="AH25" s="227"/>
      <c r="AI25" s="227"/>
      <c r="AJ25" s="227"/>
      <c r="AK25" s="227"/>
      <c r="AL25" s="227"/>
      <c r="AM25" s="227"/>
      <c r="AN25" s="227"/>
      <c r="AO25" s="227"/>
      <c r="AP25" s="227"/>
      <c r="AQ25" s="227"/>
    </row>
    <row r="26" spans="1:43" x14ac:dyDescent="0.25">
      <c r="A26" s="216"/>
      <c r="B26" s="53"/>
      <c r="C26" s="53" t="s">
        <v>177</v>
      </c>
      <c r="D26" s="53"/>
      <c r="E26" s="5">
        <v>0</v>
      </c>
      <c r="F26" s="53" t="s">
        <v>174</v>
      </c>
      <c r="G26" s="53" t="s">
        <v>177</v>
      </c>
      <c r="H26" s="53"/>
      <c r="I26" s="5"/>
      <c r="J26" s="53" t="s">
        <v>174</v>
      </c>
      <c r="K26" s="53"/>
      <c r="L26" s="216"/>
      <c r="M26" s="216"/>
      <c r="N26" s="216"/>
      <c r="O26" s="216"/>
      <c r="P26" s="216"/>
      <c r="Q26" s="216"/>
      <c r="R26" s="216"/>
      <c r="S26" s="216"/>
      <c r="T26" s="216"/>
      <c r="U26" s="216"/>
      <c r="V26" s="216"/>
      <c r="W26" s="216"/>
      <c r="X26" s="216"/>
      <c r="Y26" s="216"/>
      <c r="Z26" s="216"/>
      <c r="AA26" s="227"/>
      <c r="AB26" s="227"/>
      <c r="AC26" s="227"/>
      <c r="AD26" s="227"/>
      <c r="AE26" s="227"/>
      <c r="AF26" s="227"/>
      <c r="AG26" s="227"/>
      <c r="AH26" s="227"/>
      <c r="AI26" s="227"/>
      <c r="AJ26" s="227"/>
      <c r="AK26" s="227"/>
      <c r="AL26" s="227"/>
      <c r="AM26" s="227"/>
      <c r="AN26" s="227"/>
      <c r="AO26" s="227"/>
      <c r="AP26" s="227"/>
      <c r="AQ26" s="227"/>
    </row>
    <row r="27" spans="1:43" x14ac:dyDescent="0.25">
      <c r="A27" s="216"/>
      <c r="B27" s="53"/>
      <c r="C27" s="53" t="s">
        <v>178</v>
      </c>
      <c r="D27" s="53"/>
      <c r="E27" s="128">
        <f>G12</f>
        <v>0.10103823374624292</v>
      </c>
      <c r="F27" s="53" t="s">
        <v>174</v>
      </c>
      <c r="G27" s="53" t="s">
        <v>178</v>
      </c>
      <c r="H27" s="53"/>
      <c r="I27" s="128">
        <f>I12</f>
        <v>0.10103823374624292</v>
      </c>
      <c r="J27" s="53" t="s">
        <v>174</v>
      </c>
      <c r="K27" s="53"/>
      <c r="L27" s="216"/>
      <c r="M27" s="216"/>
      <c r="N27" s="216"/>
      <c r="O27" s="216"/>
      <c r="P27" s="216"/>
      <c r="Q27" s="216"/>
      <c r="R27" s="216"/>
      <c r="S27" s="216"/>
      <c r="T27" s="216"/>
      <c r="U27" s="216"/>
      <c r="V27" s="216"/>
      <c r="W27" s="216"/>
      <c r="X27" s="216"/>
      <c r="Y27" s="216"/>
      <c r="Z27" s="216"/>
      <c r="AA27" s="227"/>
      <c r="AB27" s="227"/>
      <c r="AC27" s="227"/>
      <c r="AD27" s="227"/>
      <c r="AE27" s="227"/>
      <c r="AF27" s="227"/>
      <c r="AG27" s="227"/>
      <c r="AH27" s="227"/>
      <c r="AI27" s="227"/>
      <c r="AJ27" s="227"/>
      <c r="AK27" s="227"/>
      <c r="AL27" s="227"/>
      <c r="AM27" s="227"/>
      <c r="AN27" s="227"/>
      <c r="AO27" s="227"/>
      <c r="AP27" s="227"/>
      <c r="AQ27" s="227"/>
    </row>
    <row r="28" spans="1:43" x14ac:dyDescent="0.25">
      <c r="A28" s="216"/>
      <c r="B28" s="53"/>
      <c r="C28" s="53" t="s">
        <v>179</v>
      </c>
      <c r="D28" s="53"/>
      <c r="E28" s="139">
        <f>G13</f>
        <v>5.051911687312146E-2</v>
      </c>
      <c r="F28" s="53" t="s">
        <v>174</v>
      </c>
      <c r="G28" s="53" t="s">
        <v>179</v>
      </c>
      <c r="H28" s="53"/>
      <c r="I28" s="139">
        <f>I13</f>
        <v>5.051911687312146E-2</v>
      </c>
      <c r="J28" s="53" t="s">
        <v>174</v>
      </c>
      <c r="K28" s="53"/>
      <c r="L28" s="216"/>
      <c r="M28" s="216"/>
      <c r="N28" s="216"/>
      <c r="O28" s="216"/>
      <c r="P28" s="216"/>
      <c r="Q28" s="216"/>
      <c r="R28" s="216"/>
      <c r="S28" s="216"/>
      <c r="T28" s="216"/>
      <c r="U28" s="216"/>
      <c r="V28" s="216"/>
      <c r="W28" s="216"/>
      <c r="X28" s="216"/>
      <c r="Y28" s="216"/>
      <c r="Z28" s="216"/>
      <c r="AA28" s="227"/>
      <c r="AB28" s="227"/>
      <c r="AC28" s="227"/>
      <c r="AD28" s="227"/>
      <c r="AE28" s="227"/>
      <c r="AF28" s="227"/>
      <c r="AG28" s="227"/>
      <c r="AH28" s="227"/>
      <c r="AI28" s="227"/>
      <c r="AJ28" s="227"/>
      <c r="AK28" s="227"/>
      <c r="AL28" s="227"/>
      <c r="AM28" s="227"/>
      <c r="AN28" s="227"/>
      <c r="AO28" s="227"/>
      <c r="AP28" s="227"/>
      <c r="AQ28" s="227"/>
    </row>
    <row r="29" spans="1:43" x14ac:dyDescent="0.25">
      <c r="A29" s="216"/>
      <c r="B29" s="53"/>
      <c r="C29" s="53" t="s">
        <v>180</v>
      </c>
      <c r="D29" s="53"/>
      <c r="E29" s="139">
        <f>G14</f>
        <v>5.051911687312146E-2</v>
      </c>
      <c r="F29" s="53" t="s">
        <v>174</v>
      </c>
      <c r="G29" s="53" t="s">
        <v>180</v>
      </c>
      <c r="H29" s="53"/>
      <c r="I29" s="139">
        <f>I14</f>
        <v>5.051911687312146E-2</v>
      </c>
      <c r="J29" s="53" t="s">
        <v>174</v>
      </c>
      <c r="K29" s="53"/>
      <c r="L29" s="216"/>
      <c r="M29" s="216"/>
      <c r="N29" s="216"/>
      <c r="O29" s="216"/>
      <c r="P29" s="216"/>
      <c r="Q29" s="216"/>
      <c r="R29" s="216"/>
      <c r="S29" s="216"/>
      <c r="T29" s="216"/>
      <c r="U29" s="216"/>
      <c r="V29" s="216"/>
      <c r="W29" s="216"/>
      <c r="X29" s="216"/>
      <c r="Y29" s="216"/>
      <c r="Z29" s="216"/>
      <c r="AA29" s="227"/>
      <c r="AB29" s="227"/>
      <c r="AC29" s="227"/>
      <c r="AD29" s="227"/>
      <c r="AE29" s="227"/>
      <c r="AF29" s="227"/>
      <c r="AG29" s="227"/>
      <c r="AH29" s="227"/>
      <c r="AI29" s="227"/>
      <c r="AJ29" s="227"/>
      <c r="AK29" s="227"/>
      <c r="AL29" s="227"/>
      <c r="AM29" s="227"/>
      <c r="AN29" s="227"/>
      <c r="AO29" s="227"/>
      <c r="AP29" s="227"/>
      <c r="AQ29" s="227"/>
    </row>
    <row r="30" spans="1:43" x14ac:dyDescent="0.25">
      <c r="A30" s="216"/>
      <c r="B30" s="53"/>
      <c r="C30" s="53" t="s">
        <v>181</v>
      </c>
      <c r="D30" s="53"/>
      <c r="E30" s="139"/>
      <c r="F30" s="53"/>
      <c r="G30" s="53"/>
      <c r="H30" s="53"/>
      <c r="I30" s="53"/>
      <c r="J30" s="53"/>
      <c r="K30" s="53"/>
      <c r="L30" s="216"/>
      <c r="M30" s="216"/>
      <c r="N30" s="216"/>
      <c r="O30" s="216"/>
      <c r="P30" s="216"/>
      <c r="Q30" s="216"/>
      <c r="R30" s="216"/>
      <c r="S30" s="216"/>
      <c r="T30" s="216"/>
      <c r="U30" s="216"/>
      <c r="V30" s="216"/>
      <c r="W30" s="216"/>
      <c r="X30" s="216"/>
      <c r="Y30" s="216"/>
      <c r="Z30" s="216"/>
      <c r="AA30" s="227"/>
      <c r="AB30" s="227"/>
      <c r="AC30" s="227"/>
      <c r="AD30" s="227"/>
      <c r="AE30" s="227"/>
      <c r="AF30" s="227"/>
      <c r="AG30" s="227"/>
      <c r="AH30" s="227"/>
      <c r="AI30" s="227"/>
      <c r="AJ30" s="227"/>
      <c r="AK30" s="227"/>
      <c r="AL30" s="227"/>
      <c r="AM30" s="227"/>
      <c r="AN30" s="227"/>
      <c r="AO30" s="227"/>
      <c r="AP30" s="227"/>
      <c r="AQ30" s="227"/>
    </row>
    <row r="31" spans="1:43" x14ac:dyDescent="0.25">
      <c r="A31" s="216"/>
      <c r="B31" s="53"/>
      <c r="C31" s="53"/>
      <c r="D31" s="53"/>
      <c r="E31" s="55"/>
      <c r="F31" s="53"/>
      <c r="G31" s="53"/>
      <c r="H31" s="53"/>
      <c r="I31" s="53"/>
      <c r="J31" s="53"/>
      <c r="K31" s="53"/>
      <c r="L31" s="216"/>
      <c r="M31" s="216"/>
      <c r="N31" s="216"/>
      <c r="O31" s="216"/>
      <c r="P31" s="216"/>
      <c r="Q31" s="216"/>
      <c r="R31" s="216"/>
      <c r="S31" s="216"/>
      <c r="T31" s="216"/>
      <c r="U31" s="216"/>
      <c r="V31" s="216"/>
      <c r="W31" s="216"/>
      <c r="X31" s="216"/>
      <c r="Y31" s="216"/>
      <c r="Z31" s="216"/>
      <c r="AA31" s="227"/>
      <c r="AB31" s="227"/>
      <c r="AC31" s="227"/>
      <c r="AD31" s="227"/>
      <c r="AE31" s="227"/>
      <c r="AF31" s="227"/>
      <c r="AG31" s="227"/>
      <c r="AH31" s="227"/>
      <c r="AI31" s="227"/>
      <c r="AJ31" s="227"/>
      <c r="AK31" s="227"/>
      <c r="AL31" s="227"/>
      <c r="AM31" s="227"/>
      <c r="AN31" s="227"/>
      <c r="AO31" s="227"/>
      <c r="AP31" s="227"/>
      <c r="AQ31" s="227"/>
    </row>
    <row r="32" spans="1:43" x14ac:dyDescent="0.25">
      <c r="A32" s="216"/>
      <c r="B32" s="53"/>
      <c r="C32" s="53" t="s">
        <v>182</v>
      </c>
      <c r="D32" s="53"/>
      <c r="E32" s="55" t="s">
        <v>183</v>
      </c>
      <c r="F32" s="53" t="s">
        <v>184</v>
      </c>
      <c r="G32" s="130" t="s">
        <v>185</v>
      </c>
      <c r="H32" s="53"/>
      <c r="I32" s="53"/>
      <c r="J32" s="53"/>
      <c r="K32" s="53"/>
      <c r="L32" s="216"/>
      <c r="M32" s="216"/>
      <c r="N32" s="216"/>
      <c r="O32" s="216"/>
      <c r="P32" s="216"/>
      <c r="Q32" s="216"/>
      <c r="R32" s="216"/>
      <c r="S32" s="216"/>
      <c r="T32" s="216"/>
      <c r="U32" s="216"/>
      <c r="V32" s="216"/>
      <c r="W32" s="216"/>
      <c r="X32" s="216"/>
      <c r="Y32" s="216"/>
      <c r="Z32" s="216"/>
      <c r="AA32" s="227"/>
      <c r="AB32" s="227"/>
      <c r="AC32" s="227"/>
      <c r="AD32" s="227"/>
      <c r="AE32" s="227"/>
      <c r="AF32" s="227"/>
      <c r="AG32" s="227"/>
      <c r="AH32" s="227"/>
      <c r="AI32" s="227"/>
      <c r="AJ32" s="227"/>
      <c r="AK32" s="227"/>
      <c r="AL32" s="227"/>
      <c r="AM32" s="227"/>
      <c r="AN32" s="227"/>
      <c r="AO32" s="227"/>
      <c r="AP32" s="227"/>
      <c r="AQ32" s="227"/>
    </row>
    <row r="33" spans="1:26" x14ac:dyDescent="0.25">
      <c r="A33" s="216"/>
      <c r="B33" s="53"/>
      <c r="C33" s="53"/>
      <c r="D33" s="53"/>
      <c r="E33" s="53"/>
      <c r="F33" s="53"/>
      <c r="G33" s="53"/>
      <c r="H33" s="53"/>
      <c r="I33" s="53"/>
      <c r="J33" s="53"/>
      <c r="K33" s="53"/>
      <c r="L33" s="216"/>
      <c r="M33" s="216"/>
      <c r="N33" s="216"/>
      <c r="O33" s="216"/>
      <c r="P33" s="216"/>
      <c r="Q33" s="216"/>
      <c r="R33" s="216"/>
      <c r="S33" s="216"/>
      <c r="T33" s="216"/>
      <c r="U33" s="216"/>
      <c r="V33" s="216"/>
      <c r="W33" s="216"/>
      <c r="X33" s="216"/>
      <c r="Y33" s="216"/>
      <c r="Z33" s="216"/>
    </row>
    <row r="34" spans="1:26" ht="60" x14ac:dyDescent="0.25">
      <c r="A34" s="216"/>
      <c r="B34" s="53"/>
      <c r="C34" s="201" t="s">
        <v>186</v>
      </c>
      <c r="D34" s="53"/>
      <c r="E34" s="200" t="s">
        <v>187</v>
      </c>
      <c r="F34" s="200" t="s">
        <v>188</v>
      </c>
      <c r="G34" s="202"/>
      <c r="H34" s="53"/>
      <c r="I34" s="53"/>
      <c r="J34" s="53"/>
      <c r="K34" s="53"/>
      <c r="L34" s="216"/>
      <c r="M34" s="216"/>
      <c r="N34" s="216"/>
      <c r="O34" s="216"/>
      <c r="P34" s="216"/>
      <c r="Q34" s="216"/>
      <c r="R34" s="216"/>
      <c r="S34" s="216"/>
      <c r="T34" s="216"/>
      <c r="U34" s="216"/>
      <c r="V34" s="216"/>
      <c r="W34" s="216"/>
      <c r="X34" s="216"/>
      <c r="Y34" s="216"/>
      <c r="Z34" s="216"/>
    </row>
    <row r="35" spans="1:26" x14ac:dyDescent="0.25">
      <c r="A35" s="216"/>
      <c r="B35" s="53"/>
      <c r="C35" s="53"/>
      <c r="D35" s="53"/>
      <c r="E35" s="163"/>
      <c r="F35" s="129"/>
      <c r="G35" s="129"/>
      <c r="H35" s="53"/>
      <c r="I35" s="53"/>
      <c r="J35" s="53"/>
      <c r="K35" s="53"/>
      <c r="L35" s="216"/>
      <c r="M35" s="216"/>
      <c r="N35" s="216"/>
      <c r="O35" s="216"/>
      <c r="P35" s="216"/>
      <c r="Q35" s="216"/>
      <c r="R35" s="216"/>
      <c r="S35" s="216"/>
      <c r="T35" s="216"/>
      <c r="U35" s="216"/>
      <c r="V35" s="216"/>
      <c r="W35" s="216"/>
      <c r="X35" s="216"/>
      <c r="Y35" s="216"/>
      <c r="Z35" s="216"/>
    </row>
    <row r="36" spans="1:26" x14ac:dyDescent="0.25">
      <c r="A36" s="216"/>
      <c r="B36" s="53"/>
      <c r="C36" s="53" t="s">
        <v>189</v>
      </c>
      <c r="D36" s="53"/>
      <c r="E36" s="203" t="s">
        <v>190</v>
      </c>
      <c r="F36" s="102" t="s">
        <v>191</v>
      </c>
      <c r="G36" s="102" t="s">
        <v>192</v>
      </c>
      <c r="H36" s="53"/>
      <c r="I36" s="53"/>
      <c r="J36" s="53"/>
      <c r="K36" s="53"/>
      <c r="L36" s="216"/>
      <c r="M36" s="216"/>
      <c r="N36" s="216"/>
      <c r="O36" s="216"/>
      <c r="P36" s="216"/>
      <c r="Q36" s="216"/>
      <c r="R36" s="216"/>
      <c r="S36" s="216"/>
      <c r="T36" s="216"/>
      <c r="U36" s="216"/>
      <c r="V36" s="216"/>
      <c r="W36" s="216"/>
      <c r="X36" s="216"/>
      <c r="Y36" s="216"/>
      <c r="Z36" s="216"/>
    </row>
    <row r="37" spans="1:26" ht="45" x14ac:dyDescent="0.25">
      <c r="A37" s="216"/>
      <c r="B37" s="53"/>
      <c r="C37" s="54" t="s">
        <v>193</v>
      </c>
      <c r="D37" s="53"/>
      <c r="E37" s="164" t="s">
        <v>194</v>
      </c>
      <c r="F37" s="103" t="s">
        <v>195</v>
      </c>
      <c r="G37" s="103" t="s">
        <v>196</v>
      </c>
      <c r="H37" s="53"/>
      <c r="I37" s="53"/>
      <c r="J37" s="53"/>
      <c r="K37" s="53"/>
      <c r="L37" s="216"/>
      <c r="M37" s="216"/>
      <c r="N37" s="216"/>
      <c r="O37" s="216"/>
      <c r="P37" s="216"/>
      <c r="Q37" s="216"/>
      <c r="R37" s="216"/>
      <c r="S37" s="216"/>
      <c r="T37" s="216"/>
      <c r="U37" s="216"/>
      <c r="V37" s="216"/>
      <c r="W37" s="216"/>
      <c r="X37" s="216"/>
      <c r="Y37" s="216"/>
      <c r="Z37" s="216"/>
    </row>
    <row r="38" spans="1:26" x14ac:dyDescent="0.25">
      <c r="A38" s="216"/>
      <c r="B38" s="53"/>
      <c r="C38" s="53" t="s">
        <v>197</v>
      </c>
      <c r="D38" s="53"/>
      <c r="E38" s="102" t="s">
        <v>198</v>
      </c>
      <c r="F38" s="102" t="s">
        <v>199</v>
      </c>
      <c r="G38" s="102" t="s">
        <v>200</v>
      </c>
      <c r="H38" s="102" t="s">
        <v>201</v>
      </c>
      <c r="I38" s="53"/>
      <c r="J38" s="53"/>
      <c r="K38" s="53"/>
      <c r="L38" s="216"/>
      <c r="M38" s="216"/>
      <c r="N38" s="216"/>
      <c r="O38" s="216"/>
      <c r="P38" s="216"/>
      <c r="Q38" s="216"/>
      <c r="R38" s="216"/>
      <c r="S38" s="216"/>
      <c r="T38" s="216"/>
      <c r="U38" s="216"/>
      <c r="V38" s="216"/>
      <c r="W38" s="216"/>
      <c r="X38" s="216"/>
      <c r="Y38" s="216"/>
      <c r="Z38" s="216"/>
    </row>
    <row r="39" spans="1:26" x14ac:dyDescent="0.25">
      <c r="A39" s="216"/>
      <c r="B39" s="53"/>
      <c r="C39" s="53"/>
      <c r="D39" s="53"/>
      <c r="E39" s="55"/>
      <c r="F39" s="53"/>
      <c r="G39" s="53"/>
      <c r="H39" s="53"/>
      <c r="I39" s="53"/>
      <c r="J39" s="53"/>
      <c r="K39" s="53"/>
      <c r="L39" s="216"/>
      <c r="M39" s="216"/>
      <c r="N39" s="216"/>
      <c r="O39" s="216"/>
      <c r="P39" s="216"/>
      <c r="Q39" s="216"/>
      <c r="R39" s="216"/>
      <c r="S39" s="216"/>
      <c r="T39" s="216"/>
      <c r="U39" s="216"/>
      <c r="V39" s="216"/>
      <c r="W39" s="216"/>
      <c r="X39" s="216"/>
      <c r="Y39" s="216"/>
      <c r="Z39" s="216"/>
    </row>
    <row r="40" spans="1:26" x14ac:dyDescent="0.25">
      <c r="A40" s="216"/>
      <c r="B40" s="216"/>
      <c r="C40" s="216"/>
      <c r="D40" s="216"/>
      <c r="E40" s="224"/>
      <c r="F40" s="216"/>
      <c r="G40" s="216"/>
      <c r="H40" s="216"/>
      <c r="I40" s="216"/>
      <c r="J40" s="216"/>
      <c r="K40" s="216"/>
      <c r="L40" s="216"/>
      <c r="M40" s="216"/>
      <c r="N40" s="216"/>
      <c r="O40" s="216"/>
      <c r="P40" s="216"/>
      <c r="Q40" s="216"/>
      <c r="R40" s="216"/>
      <c r="S40" s="216"/>
      <c r="T40" s="216"/>
      <c r="U40" s="216"/>
      <c r="V40" s="216"/>
      <c r="W40" s="216"/>
      <c r="X40" s="216"/>
      <c r="Y40" s="216"/>
      <c r="Z40" s="216"/>
    </row>
    <row r="41" spans="1:26" ht="23.25" customHeight="1" x14ac:dyDescent="0.4">
      <c r="A41" s="216"/>
      <c r="B41" s="216"/>
      <c r="C41" s="8" t="s">
        <v>202</v>
      </c>
      <c r="D41" s="216"/>
      <c r="E41" s="224"/>
      <c r="F41" s="216"/>
      <c r="G41" s="216"/>
      <c r="H41" s="216"/>
      <c r="I41" s="216"/>
      <c r="J41" s="216"/>
      <c r="K41" s="216"/>
      <c r="L41" s="216"/>
      <c r="M41" s="216"/>
      <c r="N41" s="216"/>
      <c r="O41" s="216"/>
      <c r="P41" s="216"/>
      <c r="Q41" s="216"/>
      <c r="R41" s="216"/>
      <c r="S41" s="216"/>
      <c r="T41" s="216"/>
      <c r="U41" s="216"/>
      <c r="V41" s="216"/>
      <c r="W41" s="216"/>
      <c r="X41" s="216"/>
      <c r="Y41" s="216"/>
      <c r="Z41" s="216"/>
    </row>
    <row r="42" spans="1:26" ht="17.25" x14ac:dyDescent="0.25">
      <c r="A42" s="216"/>
      <c r="B42" s="53"/>
      <c r="C42" s="53" t="s">
        <v>203</v>
      </c>
      <c r="D42" s="53"/>
      <c r="E42" s="55" t="s">
        <v>107</v>
      </c>
      <c r="F42" s="55" t="s">
        <v>108</v>
      </c>
      <c r="G42" s="55" t="s">
        <v>204</v>
      </c>
      <c r="H42" s="53" t="s">
        <v>205</v>
      </c>
      <c r="I42" s="53"/>
      <c r="J42" s="53"/>
      <c r="K42" s="53"/>
      <c r="L42" s="216"/>
      <c r="M42" s="216"/>
      <c r="N42" s="216"/>
      <c r="O42" s="216"/>
      <c r="P42" s="216"/>
      <c r="Q42" s="216"/>
      <c r="R42" s="216"/>
      <c r="S42" s="216"/>
      <c r="T42" s="216"/>
      <c r="U42" s="216"/>
      <c r="V42" s="216"/>
      <c r="W42" s="216"/>
      <c r="X42" s="216"/>
      <c r="Y42" s="216"/>
      <c r="Z42" s="216"/>
    </row>
    <row r="43" spans="1:26" x14ac:dyDescent="0.25">
      <c r="A43" s="216"/>
      <c r="B43" s="53"/>
      <c r="C43" s="167"/>
      <c r="D43" s="53"/>
      <c r="E43" s="55"/>
      <c r="F43" s="55"/>
      <c r="G43" s="55"/>
      <c r="H43" s="53"/>
      <c r="I43" s="53"/>
      <c r="J43" s="53"/>
      <c r="K43" s="53"/>
      <c r="L43" s="216"/>
      <c r="M43" s="216"/>
      <c r="N43" s="216"/>
      <c r="O43" s="216"/>
      <c r="P43" s="216"/>
      <c r="Q43" s="216"/>
      <c r="R43" s="216"/>
      <c r="S43" s="216"/>
      <c r="T43" s="216"/>
      <c r="U43" s="216"/>
      <c r="V43" s="216"/>
      <c r="W43" s="216"/>
      <c r="X43" s="216"/>
      <c r="Y43" s="216"/>
      <c r="Z43" s="216"/>
    </row>
    <row r="44" spans="1:26" x14ac:dyDescent="0.25">
      <c r="A44" s="216"/>
      <c r="B44" s="53"/>
      <c r="C44" s="167">
        <v>23</v>
      </c>
      <c r="D44" s="167" t="s">
        <v>206</v>
      </c>
      <c r="E44" s="4">
        <v>320</v>
      </c>
      <c r="F44" s="4">
        <v>390</v>
      </c>
      <c r="G44" s="6">
        <f t="shared" ref="G44:G58" si="0">(E44*F44)/1000000</f>
        <v>0.12479999999999999</v>
      </c>
      <c r="H44" s="4">
        <v>650</v>
      </c>
      <c r="I44" s="53"/>
      <c r="J44" s="53"/>
      <c r="K44" s="53"/>
      <c r="L44" s="216"/>
      <c r="M44" s="216"/>
      <c r="N44" s="216"/>
      <c r="O44" s="216"/>
      <c r="P44" s="216"/>
      <c r="Q44" s="216"/>
      <c r="R44" s="216"/>
      <c r="S44" s="216"/>
      <c r="T44" s="216"/>
      <c r="U44" s="216"/>
      <c r="V44" s="216"/>
      <c r="W44" s="216"/>
      <c r="X44" s="216"/>
      <c r="Y44" s="216"/>
      <c r="Z44" s="216"/>
    </row>
    <row r="45" spans="1:26" x14ac:dyDescent="0.25">
      <c r="A45" s="216"/>
      <c r="B45" s="53"/>
      <c r="C45" s="167">
        <v>80</v>
      </c>
      <c r="D45" s="53"/>
      <c r="E45" s="4">
        <v>530</v>
      </c>
      <c r="F45" s="4">
        <v>450</v>
      </c>
      <c r="G45" s="6">
        <f t="shared" si="0"/>
        <v>0.23849999999999999</v>
      </c>
      <c r="H45" s="4">
        <v>860</v>
      </c>
      <c r="I45" s="53"/>
      <c r="J45" s="53"/>
      <c r="K45" s="53"/>
      <c r="L45" s="216"/>
      <c r="M45" s="216"/>
      <c r="N45" s="216"/>
      <c r="O45" s="216"/>
      <c r="P45" s="216"/>
      <c r="Q45" s="216"/>
      <c r="R45" s="216"/>
      <c r="S45" s="216"/>
      <c r="T45" s="216"/>
      <c r="U45" s="216"/>
      <c r="V45" s="216"/>
      <c r="W45" s="216"/>
      <c r="X45" s="216"/>
      <c r="Y45" s="216"/>
      <c r="Z45" s="216"/>
    </row>
    <row r="46" spans="1:26" x14ac:dyDescent="0.25">
      <c r="A46" s="216"/>
      <c r="B46" s="53"/>
      <c r="C46" s="167">
        <v>120</v>
      </c>
      <c r="D46" s="53"/>
      <c r="E46" s="4">
        <v>545</v>
      </c>
      <c r="F46" s="4">
        <v>480</v>
      </c>
      <c r="G46" s="6">
        <f t="shared" si="0"/>
        <v>0.2616</v>
      </c>
      <c r="H46" s="4">
        <v>930</v>
      </c>
      <c r="I46" s="53"/>
      <c r="J46" s="53"/>
      <c r="K46" s="53"/>
      <c r="L46" s="216"/>
      <c r="M46" s="216"/>
      <c r="N46" s="216"/>
      <c r="O46" s="216"/>
      <c r="P46" s="216"/>
      <c r="Q46" s="216"/>
      <c r="R46" s="216"/>
      <c r="S46" s="216"/>
      <c r="T46" s="216"/>
      <c r="U46" s="216"/>
      <c r="V46" s="216"/>
      <c r="W46" s="216"/>
      <c r="X46" s="216"/>
      <c r="Y46" s="216"/>
      <c r="Z46" s="216"/>
    </row>
    <row r="47" spans="1:26" x14ac:dyDescent="0.25">
      <c r="A47" s="216"/>
      <c r="B47" s="53"/>
      <c r="C47" s="167">
        <v>140</v>
      </c>
      <c r="D47" s="53"/>
      <c r="E47" s="4">
        <v>615</v>
      </c>
      <c r="F47" s="4">
        <v>535</v>
      </c>
      <c r="G47" s="6">
        <f>(E47*F47)/1000000</f>
        <v>0.32902500000000001</v>
      </c>
      <c r="H47" s="4">
        <v>930</v>
      </c>
      <c r="I47" s="53"/>
      <c r="J47" s="53"/>
      <c r="K47" s="53"/>
      <c r="L47" s="216"/>
      <c r="M47" s="216"/>
      <c r="N47" s="216"/>
      <c r="O47" s="216"/>
      <c r="P47" s="216"/>
      <c r="Q47" s="216"/>
      <c r="R47" s="216"/>
      <c r="S47" s="216"/>
      <c r="T47" s="216"/>
      <c r="U47" s="216"/>
      <c r="V47" s="216"/>
      <c r="W47" s="216"/>
      <c r="X47" s="216"/>
      <c r="Y47" s="216"/>
      <c r="Z47" s="216"/>
    </row>
    <row r="48" spans="1:26" x14ac:dyDescent="0.25">
      <c r="A48" s="216"/>
      <c r="B48" s="53"/>
      <c r="C48" s="167">
        <v>240</v>
      </c>
      <c r="D48" s="53"/>
      <c r="E48" s="4">
        <v>730</v>
      </c>
      <c r="F48" s="4">
        <v>585</v>
      </c>
      <c r="G48" s="6">
        <f t="shared" si="0"/>
        <v>0.42704999999999999</v>
      </c>
      <c r="H48" s="4">
        <v>1060</v>
      </c>
      <c r="I48" s="53"/>
      <c r="J48" s="53"/>
      <c r="K48" s="53"/>
      <c r="L48" s="216"/>
      <c r="M48" s="216"/>
      <c r="N48" s="216"/>
      <c r="O48" s="216"/>
      <c r="P48" s="216"/>
      <c r="Q48" s="216"/>
      <c r="R48" s="216"/>
      <c r="S48" s="216"/>
      <c r="T48" s="216"/>
      <c r="U48" s="216"/>
      <c r="V48" s="216"/>
      <c r="W48" s="216"/>
      <c r="X48" s="216"/>
      <c r="Y48" s="216"/>
      <c r="Z48" s="216"/>
    </row>
    <row r="49" spans="1:26" x14ac:dyDescent="0.25">
      <c r="A49" s="216"/>
      <c r="B49" s="53"/>
      <c r="C49" s="167">
        <v>360</v>
      </c>
      <c r="D49" s="53"/>
      <c r="E49" s="4">
        <v>848</v>
      </c>
      <c r="F49" s="4">
        <v>680</v>
      </c>
      <c r="G49" s="6">
        <f t="shared" si="0"/>
        <v>0.57664000000000004</v>
      </c>
      <c r="H49" s="4">
        <v>1100</v>
      </c>
      <c r="I49" s="53"/>
      <c r="J49" s="53"/>
      <c r="K49" s="53"/>
      <c r="L49" s="216"/>
      <c r="M49" s="216"/>
      <c r="N49" s="216"/>
      <c r="O49" s="216"/>
      <c r="P49" s="216"/>
      <c r="Q49" s="216"/>
      <c r="R49" s="216"/>
      <c r="S49" s="216"/>
      <c r="T49" s="216"/>
      <c r="U49" s="216"/>
      <c r="V49" s="216"/>
      <c r="W49" s="216"/>
      <c r="X49" s="216"/>
      <c r="Y49" s="216"/>
      <c r="Z49" s="216"/>
    </row>
    <row r="50" spans="1:26" x14ac:dyDescent="0.25">
      <c r="A50" s="216"/>
      <c r="B50" s="53"/>
      <c r="C50" s="167">
        <v>660</v>
      </c>
      <c r="D50" s="53"/>
      <c r="E50" s="4">
        <v>1260</v>
      </c>
      <c r="F50" s="4">
        <v>780</v>
      </c>
      <c r="G50" s="6">
        <f t="shared" si="0"/>
        <v>0.98280000000000001</v>
      </c>
      <c r="H50" s="4">
        <v>1200</v>
      </c>
      <c r="I50" s="53"/>
      <c r="J50" s="53"/>
      <c r="K50" s="53"/>
      <c r="L50" s="216"/>
      <c r="M50" s="216"/>
      <c r="N50" s="216"/>
      <c r="O50" s="216"/>
      <c r="P50" s="216"/>
      <c r="Q50" s="216"/>
      <c r="R50" s="216"/>
      <c r="S50" s="216"/>
      <c r="T50" s="216"/>
      <c r="U50" s="216"/>
      <c r="V50" s="216"/>
      <c r="W50" s="216"/>
      <c r="X50" s="216"/>
      <c r="Y50" s="216"/>
      <c r="Z50" s="216"/>
    </row>
    <row r="51" spans="1:26" x14ac:dyDescent="0.25">
      <c r="A51" s="216"/>
      <c r="B51" s="53"/>
      <c r="C51" s="167">
        <v>1100</v>
      </c>
      <c r="D51" s="53"/>
      <c r="E51" s="4">
        <v>1260</v>
      </c>
      <c r="F51" s="4">
        <v>1065</v>
      </c>
      <c r="G51" s="6">
        <f>(E51*F51)/1000000</f>
        <v>1.3419000000000001</v>
      </c>
      <c r="H51" s="4">
        <v>1330</v>
      </c>
      <c r="I51" s="53"/>
      <c r="J51" s="53"/>
      <c r="K51" s="53"/>
      <c r="L51" s="216"/>
      <c r="M51" s="216"/>
      <c r="N51" s="216"/>
      <c r="O51" s="216"/>
      <c r="P51" s="216"/>
      <c r="Q51" s="216"/>
      <c r="R51" s="216"/>
      <c r="S51" s="216"/>
      <c r="T51" s="216"/>
      <c r="U51" s="216"/>
      <c r="V51" s="216"/>
      <c r="W51" s="216"/>
      <c r="X51" s="216"/>
      <c r="Y51" s="216"/>
      <c r="Z51" s="216"/>
    </row>
    <row r="52" spans="1:26" x14ac:dyDescent="0.25">
      <c r="A52" s="216"/>
      <c r="B52" s="53"/>
      <c r="C52" s="167">
        <v>1500</v>
      </c>
      <c r="D52" s="53"/>
      <c r="E52" s="4">
        <v>2025</v>
      </c>
      <c r="F52" s="4">
        <v>1280</v>
      </c>
      <c r="G52" s="6">
        <f t="shared" si="0"/>
        <v>2.5920000000000001</v>
      </c>
      <c r="H52" s="4">
        <v>1205</v>
      </c>
      <c r="I52" s="53"/>
      <c r="J52" s="53"/>
      <c r="K52" s="53"/>
      <c r="L52" s="216"/>
      <c r="M52" s="216"/>
      <c r="N52" s="216"/>
      <c r="O52" s="216"/>
      <c r="P52" s="216"/>
      <c r="Q52" s="216"/>
      <c r="R52" s="216"/>
      <c r="S52" s="216"/>
      <c r="T52" s="216"/>
      <c r="U52" s="216"/>
      <c r="V52" s="216"/>
      <c r="W52" s="216"/>
      <c r="X52" s="216"/>
      <c r="Y52" s="216"/>
      <c r="Z52" s="216"/>
    </row>
    <row r="53" spans="1:26" x14ac:dyDescent="0.25">
      <c r="A53" s="216"/>
      <c r="B53" s="53"/>
      <c r="C53" s="167">
        <v>3000</v>
      </c>
      <c r="D53" s="53"/>
      <c r="E53" s="4">
        <v>2400</v>
      </c>
      <c r="F53" s="4">
        <v>1200</v>
      </c>
      <c r="G53" s="6">
        <f t="shared" si="0"/>
        <v>2.88</v>
      </c>
      <c r="H53" s="53"/>
      <c r="I53" s="53"/>
      <c r="J53" s="53"/>
      <c r="K53" s="53"/>
      <c r="L53" s="216"/>
      <c r="M53" s="216"/>
      <c r="N53" s="216"/>
      <c r="O53" s="216"/>
      <c r="P53" s="216"/>
      <c r="Q53" s="216"/>
      <c r="R53" s="216"/>
      <c r="S53" s="216"/>
      <c r="T53" s="216"/>
      <c r="U53" s="216"/>
      <c r="V53" s="216"/>
      <c r="W53" s="216"/>
      <c r="X53" s="216"/>
      <c r="Y53" s="216"/>
      <c r="Z53" s="216"/>
    </row>
    <row r="54" spans="1:26" x14ac:dyDescent="0.25">
      <c r="A54" s="216"/>
      <c r="B54" s="53"/>
      <c r="C54" s="167">
        <v>4000</v>
      </c>
      <c r="D54" s="53"/>
      <c r="E54" s="4">
        <v>3000</v>
      </c>
      <c r="F54" s="4">
        <v>1200</v>
      </c>
      <c r="G54" s="6">
        <f t="shared" si="0"/>
        <v>3.6</v>
      </c>
      <c r="H54" s="53"/>
      <c r="I54" s="53"/>
      <c r="J54" s="53"/>
      <c r="K54" s="53"/>
      <c r="L54" s="216"/>
      <c r="M54" s="216"/>
      <c r="N54" s="216"/>
      <c r="O54" s="216"/>
      <c r="P54" s="216"/>
      <c r="Q54" s="216"/>
      <c r="R54" s="216"/>
      <c r="S54" s="216"/>
      <c r="T54" s="216"/>
      <c r="U54" s="216"/>
      <c r="V54" s="216"/>
      <c r="W54" s="216"/>
      <c r="X54" s="216"/>
      <c r="Y54" s="216"/>
      <c r="Z54" s="216"/>
    </row>
    <row r="55" spans="1:26" x14ac:dyDescent="0.25">
      <c r="A55" s="216"/>
      <c r="B55" s="53"/>
      <c r="C55" s="167">
        <v>45</v>
      </c>
      <c r="D55" s="53" t="s">
        <v>207</v>
      </c>
      <c r="E55" s="4">
        <v>522</v>
      </c>
      <c r="F55" s="4">
        <v>450</v>
      </c>
      <c r="G55" s="6">
        <f t="shared" si="0"/>
        <v>0.2349</v>
      </c>
      <c r="H55" s="53"/>
      <c r="I55" s="53"/>
      <c r="J55" s="53"/>
      <c r="K55" s="53"/>
      <c r="L55" s="216"/>
      <c r="M55" s="216"/>
      <c r="N55" s="216"/>
      <c r="O55" s="216"/>
      <c r="P55" s="216"/>
      <c r="Q55" s="216"/>
      <c r="R55" s="216"/>
      <c r="S55" s="216"/>
      <c r="T55" s="216"/>
      <c r="U55" s="216"/>
      <c r="V55" s="216"/>
      <c r="W55" s="216"/>
      <c r="X55" s="216"/>
      <c r="Y55" s="216"/>
      <c r="Z55" s="216"/>
    </row>
    <row r="56" spans="1:26" x14ac:dyDescent="0.25">
      <c r="A56" s="216"/>
      <c r="B56" s="53"/>
      <c r="C56" s="167">
        <v>240</v>
      </c>
      <c r="D56" s="53" t="s">
        <v>208</v>
      </c>
      <c r="E56" s="4">
        <v>730</v>
      </c>
      <c r="F56" s="4">
        <v>585</v>
      </c>
      <c r="G56" s="6">
        <f t="shared" ref="G56" si="1">(E56*F56)/1000000</f>
        <v>0.42704999999999999</v>
      </c>
      <c r="H56" s="4">
        <v>1060</v>
      </c>
      <c r="I56" s="53"/>
      <c r="J56" s="53"/>
      <c r="K56" s="53"/>
      <c r="L56" s="216"/>
      <c r="M56" s="216"/>
      <c r="N56" s="216"/>
      <c r="O56" s="216"/>
      <c r="P56" s="216"/>
      <c r="Q56" s="216"/>
      <c r="R56" s="216"/>
      <c r="S56" s="216"/>
      <c r="T56" s="216"/>
      <c r="U56" s="216"/>
      <c r="V56" s="216"/>
      <c r="W56" s="216"/>
      <c r="X56" s="216"/>
      <c r="Y56" s="216"/>
      <c r="Z56" s="216"/>
    </row>
    <row r="57" spans="1:26" x14ac:dyDescent="0.25">
      <c r="A57" s="216"/>
      <c r="B57" s="53"/>
      <c r="C57" s="167">
        <v>3000</v>
      </c>
      <c r="D57" s="101" t="s">
        <v>209</v>
      </c>
      <c r="E57" s="4">
        <v>1800</v>
      </c>
      <c r="F57" s="4">
        <v>1500</v>
      </c>
      <c r="G57" s="6">
        <f t="shared" si="0"/>
        <v>2.7</v>
      </c>
      <c r="H57" s="53"/>
      <c r="I57" s="53"/>
      <c r="J57" s="53"/>
      <c r="K57" s="53"/>
      <c r="L57" s="216"/>
      <c r="M57" s="216"/>
      <c r="N57" s="216"/>
      <c r="O57" s="216"/>
      <c r="P57" s="216"/>
      <c r="Q57" s="216"/>
      <c r="R57" s="216"/>
      <c r="S57" s="216"/>
      <c r="T57" s="216"/>
      <c r="U57" s="216"/>
      <c r="V57" s="216"/>
      <c r="W57" s="216"/>
      <c r="X57" s="216"/>
      <c r="Y57" s="216"/>
      <c r="Z57" s="216"/>
    </row>
    <row r="58" spans="1:26" x14ac:dyDescent="0.25">
      <c r="A58" s="216"/>
      <c r="B58" s="53"/>
      <c r="C58" s="167">
        <v>640</v>
      </c>
      <c r="D58" s="53" t="s">
        <v>210</v>
      </c>
      <c r="E58" s="4">
        <v>800</v>
      </c>
      <c r="F58" s="4">
        <v>800</v>
      </c>
      <c r="G58" s="6">
        <f t="shared" si="0"/>
        <v>0.64</v>
      </c>
      <c r="H58" s="53"/>
      <c r="I58" s="53"/>
      <c r="J58" s="53"/>
      <c r="K58" s="53"/>
      <c r="L58" s="216"/>
      <c r="M58" s="216"/>
      <c r="N58" s="216"/>
      <c r="O58" s="216"/>
      <c r="P58" s="216"/>
      <c r="Q58" s="216"/>
      <c r="R58" s="216"/>
      <c r="S58" s="216"/>
      <c r="T58" s="216"/>
      <c r="U58" s="216"/>
      <c r="V58" s="216"/>
      <c r="W58" s="216"/>
      <c r="X58" s="216"/>
      <c r="Y58" s="216"/>
      <c r="Z58" s="216"/>
    </row>
    <row r="59" spans="1:26" ht="13.9" customHeight="1" x14ac:dyDescent="0.25">
      <c r="A59" s="216"/>
      <c r="B59" s="53"/>
      <c r="C59" s="167"/>
      <c r="D59" s="53" t="s">
        <v>211</v>
      </c>
      <c r="E59" s="4">
        <v>600</v>
      </c>
      <c r="F59" s="4">
        <v>650</v>
      </c>
      <c r="G59" s="6">
        <f>(E59*F59)/1000000</f>
        <v>0.39</v>
      </c>
      <c r="H59" s="53"/>
      <c r="I59" s="53"/>
      <c r="J59" s="53"/>
      <c r="K59" s="53"/>
      <c r="L59" s="216"/>
      <c r="M59" s="216"/>
      <c r="N59" s="216"/>
      <c r="O59" s="216"/>
      <c r="P59" s="216"/>
      <c r="Q59" s="216"/>
      <c r="R59" s="216"/>
      <c r="S59" s="216"/>
      <c r="T59" s="216"/>
      <c r="U59" s="216"/>
      <c r="V59" s="216"/>
      <c r="W59" s="216"/>
      <c r="X59" s="216"/>
      <c r="Y59" s="216"/>
      <c r="Z59" s="216"/>
    </row>
    <row r="60" spans="1:26" x14ac:dyDescent="0.25">
      <c r="A60" s="216"/>
      <c r="B60" s="53"/>
      <c r="C60" s="53"/>
      <c r="D60" s="53"/>
      <c r="E60" s="55"/>
      <c r="F60" s="53"/>
      <c r="G60" s="53"/>
      <c r="H60" s="53"/>
      <c r="I60" s="53"/>
      <c r="J60" s="53"/>
      <c r="K60" s="53"/>
      <c r="L60" s="216"/>
      <c r="M60" s="216"/>
      <c r="N60" s="216"/>
      <c r="O60" s="216"/>
      <c r="P60" s="216"/>
      <c r="Q60" s="216"/>
      <c r="R60" s="216"/>
      <c r="S60" s="216"/>
      <c r="T60" s="216"/>
      <c r="U60" s="216"/>
      <c r="V60" s="216"/>
      <c r="W60" s="216"/>
      <c r="X60" s="216"/>
      <c r="Y60" s="216"/>
      <c r="Z60" s="216"/>
    </row>
    <row r="61" spans="1:26" x14ac:dyDescent="0.25">
      <c r="A61" s="216"/>
      <c r="B61" s="53"/>
      <c r="C61" s="53" t="str">
        <f>D59</f>
        <v>Worm Farm or Compost Container</v>
      </c>
      <c r="D61" s="53" t="s">
        <v>212</v>
      </c>
      <c r="E61" s="138">
        <v>3.6</v>
      </c>
      <c r="F61" s="53" t="s">
        <v>213</v>
      </c>
      <c r="G61" s="53" t="s">
        <v>214</v>
      </c>
      <c r="H61" s="53"/>
      <c r="I61" s="53"/>
      <c r="J61" s="53"/>
      <c r="K61" s="53"/>
      <c r="L61" s="216"/>
      <c r="M61" s="216"/>
      <c r="N61" s="216"/>
      <c r="O61" s="216"/>
      <c r="P61" s="216"/>
      <c r="Q61" s="216"/>
      <c r="R61" s="216"/>
      <c r="S61" s="216"/>
      <c r="T61" s="216"/>
      <c r="U61" s="216"/>
      <c r="V61" s="216"/>
      <c r="W61" s="216"/>
      <c r="X61" s="216"/>
      <c r="Y61" s="216"/>
      <c r="Z61" s="216"/>
    </row>
    <row r="62" spans="1:26" x14ac:dyDescent="0.25">
      <c r="A62" s="216"/>
      <c r="B62" s="53"/>
      <c r="C62" s="53"/>
      <c r="D62" s="53"/>
      <c r="E62" s="55"/>
      <c r="F62" s="53"/>
      <c r="G62" s="53"/>
      <c r="H62" s="53"/>
      <c r="I62" s="53"/>
      <c r="J62" s="53"/>
      <c r="K62" s="53"/>
      <c r="L62" s="216"/>
      <c r="M62" s="216"/>
      <c r="N62" s="216"/>
      <c r="O62" s="216"/>
      <c r="P62" s="216"/>
      <c r="Q62" s="216"/>
      <c r="R62" s="216"/>
      <c r="S62" s="216"/>
      <c r="T62" s="216"/>
      <c r="U62" s="216"/>
      <c r="V62" s="216"/>
      <c r="W62" s="216"/>
      <c r="X62" s="216"/>
      <c r="Y62" s="216"/>
      <c r="Z62" s="216"/>
    </row>
    <row r="63" spans="1:26" x14ac:dyDescent="0.25">
      <c r="A63" s="216"/>
      <c r="B63" s="216"/>
      <c r="C63" s="216"/>
      <c r="D63" s="216"/>
      <c r="E63" s="224"/>
      <c r="F63" s="216"/>
      <c r="G63" s="216"/>
      <c r="H63" s="216"/>
      <c r="I63" s="216"/>
      <c r="J63" s="216"/>
      <c r="K63" s="216"/>
      <c r="L63" s="216"/>
      <c r="M63" s="216"/>
      <c r="N63" s="216"/>
      <c r="O63" s="216"/>
      <c r="P63" s="216"/>
      <c r="Q63" s="216"/>
      <c r="R63" s="216"/>
      <c r="S63" s="216"/>
      <c r="T63" s="216"/>
      <c r="U63" s="216"/>
      <c r="V63" s="216"/>
      <c r="W63" s="216"/>
      <c r="X63" s="216"/>
      <c r="Y63" s="216"/>
      <c r="Z63" s="216"/>
    </row>
    <row r="64" spans="1:26" ht="26.25" x14ac:dyDescent="0.4">
      <c r="A64" s="216"/>
      <c r="B64" s="216"/>
      <c r="C64" s="8" t="s">
        <v>79</v>
      </c>
      <c r="D64" s="216"/>
      <c r="E64" s="224"/>
      <c r="F64" s="216"/>
      <c r="G64" s="216"/>
      <c r="H64" s="216"/>
      <c r="I64" s="216"/>
      <c r="J64" s="216"/>
      <c r="K64" s="216"/>
      <c r="L64" s="216"/>
      <c r="M64" s="216"/>
      <c r="N64" s="216"/>
      <c r="O64" s="216"/>
      <c r="P64" s="216"/>
      <c r="Q64" s="216"/>
      <c r="R64" s="216"/>
      <c r="S64" s="216"/>
      <c r="T64" s="216"/>
      <c r="U64" s="216"/>
      <c r="V64" s="216"/>
      <c r="W64" s="216"/>
      <c r="X64" s="216"/>
      <c r="Y64" s="216"/>
      <c r="Z64" s="216"/>
    </row>
    <row r="65" spans="1:26" x14ac:dyDescent="0.25">
      <c r="A65" s="216"/>
      <c r="B65" s="53"/>
      <c r="C65" s="53"/>
      <c r="D65" s="53"/>
      <c r="E65" s="55"/>
      <c r="F65" s="53"/>
      <c r="G65" s="53"/>
      <c r="H65" s="53"/>
      <c r="I65" s="53"/>
      <c r="J65" s="53"/>
      <c r="K65" s="53"/>
      <c r="L65" s="216"/>
      <c r="M65" s="216"/>
      <c r="N65" s="216"/>
      <c r="O65" s="216"/>
      <c r="P65" s="216"/>
      <c r="Q65" s="216"/>
      <c r="R65" s="216"/>
      <c r="S65" s="216"/>
      <c r="T65" s="216"/>
      <c r="U65" s="216"/>
      <c r="V65" s="216"/>
      <c r="W65" s="216"/>
      <c r="X65" s="216"/>
      <c r="Y65" s="216"/>
      <c r="Z65" s="216"/>
    </row>
    <row r="66" spans="1:26" x14ac:dyDescent="0.25">
      <c r="A66" s="216"/>
      <c r="B66" s="53"/>
      <c r="C66" s="53" t="s">
        <v>215</v>
      </c>
      <c r="D66" s="53"/>
      <c r="E66" s="165" t="s">
        <v>216</v>
      </c>
      <c r="F66" s="104">
        <v>0</v>
      </c>
      <c r="G66" s="53"/>
      <c r="H66" s="53"/>
      <c r="I66" s="53"/>
      <c r="J66" s="53"/>
      <c r="K66" s="53"/>
      <c r="L66" s="216"/>
      <c r="M66" s="216"/>
      <c r="N66" s="216"/>
      <c r="O66" s="216"/>
      <c r="P66" s="216"/>
      <c r="Q66" s="216"/>
      <c r="R66" s="216"/>
      <c r="S66" s="216"/>
      <c r="T66" s="216"/>
      <c r="U66" s="216"/>
      <c r="V66" s="216"/>
      <c r="W66" s="216"/>
      <c r="X66" s="216"/>
      <c r="Y66" s="216"/>
      <c r="Z66" s="216"/>
    </row>
    <row r="67" spans="1:26" x14ac:dyDescent="0.25">
      <c r="A67" s="216"/>
      <c r="B67" s="53"/>
      <c r="C67" s="53" t="s">
        <v>76</v>
      </c>
      <c r="D67" s="53"/>
      <c r="E67" s="165"/>
      <c r="F67" s="104"/>
      <c r="G67" s="53"/>
      <c r="H67" s="53"/>
      <c r="I67" s="53"/>
      <c r="J67" s="53"/>
      <c r="K67" s="53"/>
      <c r="L67" s="216"/>
      <c r="M67" s="216"/>
      <c r="N67" s="216"/>
      <c r="O67" s="216"/>
      <c r="P67" s="216"/>
      <c r="Q67" s="216"/>
      <c r="R67" s="216"/>
      <c r="S67" s="216"/>
      <c r="T67" s="216"/>
      <c r="U67" s="216"/>
      <c r="V67" s="216"/>
      <c r="W67" s="216"/>
      <c r="X67" s="216"/>
      <c r="Y67" s="216"/>
      <c r="Z67" s="216"/>
    </row>
    <row r="68" spans="1:26" x14ac:dyDescent="0.25">
      <c r="A68" s="216"/>
      <c r="B68" s="53"/>
      <c r="C68" s="53"/>
      <c r="D68" s="53"/>
      <c r="E68" s="165" t="s">
        <v>217</v>
      </c>
      <c r="F68" s="104">
        <v>4</v>
      </c>
      <c r="G68" s="53"/>
      <c r="H68" s="53"/>
      <c r="I68" s="53"/>
      <c r="J68" s="53"/>
      <c r="K68" s="53"/>
      <c r="L68" s="216"/>
      <c r="M68" s="216"/>
      <c r="N68" s="216"/>
      <c r="O68" s="216"/>
      <c r="P68" s="216"/>
      <c r="Q68" s="216"/>
      <c r="R68" s="216"/>
      <c r="S68" s="216"/>
      <c r="T68" s="216"/>
      <c r="U68" s="216"/>
      <c r="V68" s="216"/>
      <c r="W68" s="216"/>
      <c r="X68" s="216"/>
      <c r="Y68" s="216"/>
      <c r="Z68" s="216"/>
    </row>
    <row r="69" spans="1:26" x14ac:dyDescent="0.25">
      <c r="A69" s="216"/>
      <c r="B69" s="53"/>
      <c r="C69" s="53" t="s">
        <v>76</v>
      </c>
      <c r="D69" s="53"/>
      <c r="E69" s="165" t="s">
        <v>218</v>
      </c>
      <c r="F69" s="104">
        <v>6</v>
      </c>
      <c r="G69" s="53"/>
      <c r="H69" s="53"/>
      <c r="I69" s="53"/>
      <c r="J69" s="53"/>
      <c r="K69" s="53"/>
      <c r="L69" s="216"/>
      <c r="M69" s="216"/>
      <c r="N69" s="216"/>
      <c r="O69" s="216"/>
      <c r="P69" s="216"/>
      <c r="Q69" s="216"/>
      <c r="R69" s="216"/>
      <c r="S69" s="216"/>
      <c r="T69" s="216"/>
      <c r="U69" s="216"/>
      <c r="V69" s="216"/>
      <c r="W69" s="216"/>
      <c r="X69" s="216"/>
      <c r="Y69" s="216"/>
      <c r="Z69" s="216"/>
    </row>
    <row r="70" spans="1:26" x14ac:dyDescent="0.25">
      <c r="A70" s="216"/>
      <c r="B70" s="53"/>
      <c r="C70" s="53"/>
      <c r="D70" s="53"/>
      <c r="E70" s="165" t="s">
        <v>219</v>
      </c>
      <c r="F70" s="104">
        <v>8</v>
      </c>
      <c r="G70" s="53"/>
      <c r="H70" s="53"/>
      <c r="I70" s="53"/>
      <c r="J70" s="53"/>
      <c r="K70" s="53"/>
      <c r="L70" s="216"/>
      <c r="M70" s="216"/>
      <c r="N70" s="216"/>
      <c r="O70" s="216"/>
      <c r="P70" s="216"/>
      <c r="Q70" s="216"/>
      <c r="R70" s="216"/>
      <c r="S70" s="216"/>
      <c r="T70" s="216"/>
      <c r="U70" s="216"/>
      <c r="V70" s="216"/>
      <c r="W70" s="216"/>
      <c r="X70" s="216"/>
      <c r="Y70" s="216"/>
      <c r="Z70" s="216"/>
    </row>
    <row r="71" spans="1:26" x14ac:dyDescent="0.25">
      <c r="A71" s="216"/>
      <c r="B71" s="53"/>
      <c r="C71" s="53"/>
      <c r="D71" s="53"/>
      <c r="E71" s="165" t="s">
        <v>220</v>
      </c>
      <c r="F71" s="104">
        <v>10</v>
      </c>
      <c r="G71" s="53"/>
      <c r="H71" s="53"/>
      <c r="I71" s="53"/>
      <c r="J71" s="53"/>
      <c r="K71" s="53"/>
      <c r="L71" s="216"/>
      <c r="M71" s="216"/>
      <c r="N71" s="216"/>
      <c r="O71" s="216"/>
      <c r="P71" s="216"/>
      <c r="Q71" s="216"/>
      <c r="R71" s="216"/>
      <c r="S71" s="216"/>
      <c r="T71" s="216"/>
      <c r="U71" s="216"/>
      <c r="V71" s="216"/>
      <c r="W71" s="216"/>
      <c r="X71" s="216"/>
      <c r="Y71" s="216"/>
      <c r="Z71" s="216"/>
    </row>
    <row r="72" spans="1:26" x14ac:dyDescent="0.25">
      <c r="A72" s="216"/>
      <c r="B72" s="53"/>
      <c r="C72" s="53"/>
      <c r="D72" s="53"/>
      <c r="E72" s="165" t="s">
        <v>221</v>
      </c>
      <c r="F72" s="104">
        <v>12</v>
      </c>
      <c r="G72" s="53"/>
      <c r="H72" s="53"/>
      <c r="I72" s="53"/>
      <c r="J72" s="53"/>
      <c r="K72" s="53"/>
      <c r="L72" s="216"/>
      <c r="M72" s="216"/>
      <c r="N72" s="216"/>
      <c r="O72" s="216"/>
      <c r="P72" s="216"/>
      <c r="Q72" s="216"/>
      <c r="R72" s="216"/>
      <c r="S72" s="216"/>
      <c r="T72" s="216"/>
      <c r="U72" s="216"/>
      <c r="V72" s="216"/>
      <c r="W72" s="216"/>
      <c r="X72" s="216"/>
      <c r="Y72" s="216"/>
      <c r="Z72" s="216"/>
    </row>
    <row r="73" spans="1:26" x14ac:dyDescent="0.25">
      <c r="A73" s="216"/>
      <c r="B73" s="53"/>
      <c r="C73" s="53" t="s">
        <v>76</v>
      </c>
      <c r="D73" s="53"/>
      <c r="E73" s="165" t="s">
        <v>222</v>
      </c>
      <c r="F73" s="104">
        <v>14</v>
      </c>
      <c r="G73" s="53"/>
      <c r="H73" s="53"/>
      <c r="I73" s="53"/>
      <c r="J73" s="53"/>
      <c r="K73" s="53"/>
      <c r="L73" s="216"/>
      <c r="M73" s="216"/>
      <c r="N73" s="216"/>
      <c r="O73" s="216"/>
      <c r="P73" s="216"/>
      <c r="Q73" s="216"/>
      <c r="R73" s="216"/>
      <c r="S73" s="216"/>
      <c r="T73" s="216"/>
      <c r="U73" s="216"/>
      <c r="V73" s="216"/>
      <c r="W73" s="216"/>
      <c r="X73" s="216"/>
      <c r="Y73" s="216"/>
      <c r="Z73" s="216"/>
    </row>
    <row r="74" spans="1:26" x14ac:dyDescent="0.25">
      <c r="A74" s="216"/>
      <c r="B74" s="53"/>
      <c r="C74" s="53"/>
      <c r="D74" s="53"/>
      <c r="E74" s="165" t="s">
        <v>81</v>
      </c>
      <c r="F74" s="104">
        <v>2</v>
      </c>
      <c r="G74" s="53"/>
      <c r="H74" s="53"/>
      <c r="I74" s="53"/>
      <c r="J74" s="53"/>
      <c r="K74" s="53"/>
      <c r="L74" s="216"/>
      <c r="M74" s="216"/>
      <c r="N74" s="216"/>
      <c r="O74" s="216"/>
      <c r="P74" s="216"/>
      <c r="Q74" s="216"/>
      <c r="R74" s="216"/>
      <c r="S74" s="216"/>
      <c r="T74" s="216"/>
      <c r="U74" s="216"/>
      <c r="V74" s="216"/>
      <c r="W74" s="216"/>
      <c r="X74" s="216"/>
      <c r="Y74" s="216"/>
      <c r="Z74" s="216"/>
    </row>
    <row r="75" spans="1:26" x14ac:dyDescent="0.25">
      <c r="A75" s="216"/>
      <c r="B75" s="53"/>
      <c r="C75" s="53"/>
      <c r="D75" s="53"/>
      <c r="E75" s="165" t="s">
        <v>223</v>
      </c>
      <c r="F75" s="104">
        <v>1</v>
      </c>
      <c r="G75" s="53"/>
      <c r="H75" s="53"/>
      <c r="I75" s="53"/>
      <c r="J75" s="53"/>
      <c r="K75" s="53"/>
      <c r="L75" s="216"/>
      <c r="M75" s="216"/>
      <c r="N75" s="216"/>
      <c r="O75" s="216"/>
      <c r="P75" s="216"/>
      <c r="Q75" s="216"/>
      <c r="R75" s="216"/>
      <c r="S75" s="216"/>
      <c r="T75" s="216"/>
      <c r="U75" s="216"/>
      <c r="V75" s="216"/>
      <c r="W75" s="216"/>
      <c r="X75" s="216"/>
      <c r="Y75" s="216"/>
      <c r="Z75" s="216"/>
    </row>
    <row r="76" spans="1:26" x14ac:dyDescent="0.25">
      <c r="A76" s="216"/>
      <c r="B76" s="53"/>
      <c r="C76" s="53"/>
      <c r="D76" s="53"/>
      <c r="E76" s="55"/>
      <c r="F76" s="53"/>
      <c r="G76" s="53"/>
      <c r="H76" s="53"/>
      <c r="I76" s="53"/>
      <c r="J76" s="53"/>
      <c r="K76" s="53"/>
      <c r="L76" s="216"/>
      <c r="M76" s="216"/>
      <c r="N76" s="216"/>
      <c r="O76" s="216"/>
      <c r="P76" s="216"/>
      <c r="Q76" s="216"/>
      <c r="R76" s="216"/>
      <c r="S76" s="216"/>
      <c r="T76" s="216"/>
      <c r="U76" s="216"/>
      <c r="V76" s="216"/>
      <c r="W76" s="216"/>
      <c r="X76" s="216"/>
      <c r="Y76" s="216"/>
      <c r="Z76" s="216"/>
    </row>
    <row r="77" spans="1:26" x14ac:dyDescent="0.25">
      <c r="A77" s="216"/>
      <c r="B77" s="216"/>
      <c r="C77" s="216"/>
      <c r="D77" s="216"/>
      <c r="E77" s="224"/>
      <c r="F77" s="216"/>
      <c r="G77" s="216"/>
      <c r="H77" s="216"/>
      <c r="I77" s="216"/>
      <c r="J77" s="216"/>
      <c r="K77" s="216"/>
      <c r="L77" s="216"/>
      <c r="M77" s="216"/>
      <c r="N77" s="216"/>
      <c r="O77" s="216"/>
      <c r="P77" s="216"/>
      <c r="Q77" s="216"/>
      <c r="R77" s="216"/>
      <c r="S77" s="216"/>
      <c r="T77" s="216"/>
      <c r="U77" s="216"/>
      <c r="V77" s="216"/>
      <c r="W77" s="216"/>
      <c r="X77" s="216"/>
      <c r="Y77" s="216"/>
      <c r="Z77" s="216"/>
    </row>
    <row r="78" spans="1:26" ht="26.25" x14ac:dyDescent="0.4">
      <c r="A78" s="216"/>
      <c r="B78" s="216"/>
      <c r="C78" s="8" t="s">
        <v>224</v>
      </c>
      <c r="D78" s="216"/>
      <c r="E78" s="224"/>
      <c r="F78" s="216"/>
      <c r="G78" s="216"/>
      <c r="H78" s="216"/>
      <c r="I78" s="216"/>
      <c r="J78" s="216"/>
      <c r="K78" s="216"/>
      <c r="L78" s="216"/>
      <c r="M78" s="216"/>
      <c r="N78" s="216"/>
      <c r="O78" s="216"/>
      <c r="P78" s="216"/>
      <c r="Q78" s="216"/>
      <c r="R78" s="216"/>
      <c r="S78" s="216"/>
      <c r="T78" s="216"/>
      <c r="U78" s="216"/>
      <c r="V78" s="216"/>
      <c r="W78" s="216"/>
      <c r="X78" s="216"/>
      <c r="Y78" s="216"/>
      <c r="Z78" s="216"/>
    </row>
    <row r="79" spans="1:26" x14ac:dyDescent="0.25">
      <c r="A79" s="216"/>
      <c r="B79" s="53"/>
      <c r="C79" s="53"/>
      <c r="D79" s="53"/>
      <c r="E79" s="55"/>
      <c r="F79" s="55"/>
      <c r="G79" s="53"/>
      <c r="H79" s="53"/>
      <c r="I79" s="53"/>
      <c r="J79" s="53"/>
      <c r="K79" s="53"/>
      <c r="L79" s="216"/>
      <c r="M79" s="216"/>
      <c r="N79" s="216"/>
      <c r="O79" s="216"/>
      <c r="P79" s="216"/>
      <c r="Q79" s="216"/>
      <c r="R79" s="216"/>
      <c r="S79" s="216"/>
      <c r="T79" s="216"/>
      <c r="U79" s="216"/>
      <c r="V79" s="216"/>
      <c r="W79" s="216"/>
      <c r="X79" s="216"/>
      <c r="Y79" s="216"/>
      <c r="Z79" s="216"/>
    </row>
    <row r="80" spans="1:26" x14ac:dyDescent="0.25">
      <c r="A80" s="216"/>
      <c r="B80" s="53"/>
      <c r="C80" s="53" t="s">
        <v>225</v>
      </c>
      <c r="D80" s="53"/>
      <c r="E80" s="13">
        <v>1</v>
      </c>
      <c r="F80" s="53" t="s">
        <v>226</v>
      </c>
      <c r="G80" s="53"/>
      <c r="H80" s="53"/>
      <c r="I80" s="53"/>
      <c r="J80" s="53"/>
      <c r="K80" s="53"/>
      <c r="L80" s="216"/>
      <c r="M80" s="216"/>
      <c r="N80" s="216"/>
      <c r="O80" s="216"/>
      <c r="P80" s="216"/>
      <c r="Q80" s="216"/>
      <c r="R80" s="216"/>
      <c r="S80" s="216"/>
      <c r="T80" s="216"/>
      <c r="U80" s="216"/>
      <c r="V80" s="216"/>
      <c r="W80" s="216"/>
      <c r="X80" s="216"/>
      <c r="Y80" s="216"/>
      <c r="Z80" s="216"/>
    </row>
    <row r="81" spans="1:26" x14ac:dyDescent="0.25">
      <c r="A81" s="216"/>
      <c r="B81" s="53"/>
      <c r="C81" s="53" t="s">
        <v>227</v>
      </c>
      <c r="D81" s="53"/>
      <c r="E81" s="106">
        <v>0.2</v>
      </c>
      <c r="F81" s="53" t="s">
        <v>228</v>
      </c>
      <c r="G81" s="53"/>
      <c r="H81" s="53"/>
      <c r="I81" s="53"/>
      <c r="J81" s="53"/>
      <c r="K81" s="53"/>
      <c r="L81" s="216"/>
      <c r="M81" s="216"/>
      <c r="N81" s="216"/>
      <c r="O81" s="216"/>
      <c r="P81" s="216"/>
      <c r="Q81" s="216"/>
      <c r="R81" s="216"/>
      <c r="S81" s="216"/>
      <c r="T81" s="216"/>
      <c r="U81" s="216"/>
      <c r="V81" s="216"/>
      <c r="W81" s="216"/>
      <c r="X81" s="216"/>
      <c r="Y81" s="216"/>
      <c r="Z81" s="216"/>
    </row>
    <row r="82" spans="1:26" x14ac:dyDescent="0.25">
      <c r="A82" s="216"/>
      <c r="B82" s="53"/>
      <c r="C82" s="53"/>
      <c r="D82" s="53"/>
      <c r="E82" s="55"/>
      <c r="F82" s="53"/>
      <c r="G82" s="53"/>
      <c r="H82" s="53"/>
      <c r="I82" s="53"/>
      <c r="J82" s="53"/>
      <c r="K82" s="53"/>
      <c r="L82" s="216"/>
      <c r="M82" s="216"/>
      <c r="N82" s="216"/>
      <c r="O82" s="216"/>
      <c r="P82" s="216"/>
      <c r="Q82" s="216"/>
      <c r="R82" s="216"/>
      <c r="S82" s="216"/>
      <c r="T82" s="216"/>
      <c r="U82" s="216"/>
      <c r="V82" s="216"/>
      <c r="W82" s="216"/>
      <c r="X82" s="216"/>
      <c r="Y82" s="216"/>
      <c r="Z82" s="216"/>
    </row>
    <row r="83" spans="1:26" x14ac:dyDescent="0.25">
      <c r="A83" s="216"/>
      <c r="B83" s="216"/>
      <c r="C83" s="216"/>
      <c r="D83" s="216"/>
      <c r="E83" s="224"/>
      <c r="F83" s="216"/>
      <c r="G83" s="216"/>
      <c r="H83" s="216"/>
      <c r="I83" s="216"/>
      <c r="J83" s="216"/>
      <c r="K83" s="216"/>
      <c r="L83" s="216"/>
      <c r="M83" s="216"/>
      <c r="N83" s="216"/>
      <c r="O83" s="216"/>
      <c r="P83" s="216"/>
      <c r="Q83" s="216"/>
      <c r="R83" s="216"/>
      <c r="S83" s="216"/>
      <c r="T83" s="216"/>
      <c r="U83" s="216"/>
      <c r="V83" s="216"/>
      <c r="W83" s="216"/>
      <c r="X83" s="216"/>
      <c r="Y83" s="216"/>
      <c r="Z83" s="216"/>
    </row>
    <row r="84" spans="1:26" x14ac:dyDescent="0.25">
      <c r="A84" s="216"/>
      <c r="B84" s="216"/>
      <c r="C84" s="216"/>
      <c r="D84" s="216"/>
      <c r="E84" s="224"/>
      <c r="F84" s="216"/>
      <c r="G84" s="216"/>
      <c r="H84" s="216"/>
      <c r="I84" s="216"/>
      <c r="J84" s="216"/>
      <c r="K84" s="216"/>
      <c r="L84" s="216"/>
      <c r="M84" s="216"/>
      <c r="N84" s="216"/>
      <c r="O84" s="216"/>
      <c r="P84" s="216"/>
      <c r="Q84" s="216"/>
      <c r="R84" s="216"/>
      <c r="S84" s="216"/>
      <c r="T84" s="216"/>
      <c r="U84" s="216"/>
      <c r="V84" s="216"/>
      <c r="W84" s="216"/>
      <c r="X84" s="216"/>
      <c r="Y84" s="216"/>
      <c r="Z84" s="216"/>
    </row>
    <row r="85" spans="1:26" x14ac:dyDescent="0.25">
      <c r="A85" s="216"/>
      <c r="B85" s="216"/>
      <c r="C85" s="216"/>
      <c r="D85" s="216"/>
      <c r="E85" s="224"/>
      <c r="F85" s="216"/>
      <c r="G85" s="216"/>
      <c r="H85" s="216"/>
      <c r="I85" s="216"/>
      <c r="J85" s="216"/>
      <c r="K85" s="216"/>
      <c r="L85" s="216"/>
      <c r="M85" s="216"/>
      <c r="N85" s="216"/>
      <c r="O85" s="216"/>
      <c r="P85" s="216"/>
      <c r="Q85" s="216"/>
      <c r="R85" s="216"/>
      <c r="S85" s="216"/>
      <c r="T85" s="216"/>
      <c r="U85" s="216"/>
      <c r="V85" s="216"/>
      <c r="W85" s="216"/>
      <c r="X85" s="216"/>
      <c r="Y85" s="216"/>
      <c r="Z85" s="216"/>
    </row>
    <row r="86" spans="1:26" x14ac:dyDescent="0.25">
      <c r="A86" s="216"/>
      <c r="B86" s="216"/>
      <c r="C86" s="216"/>
      <c r="D86" s="216"/>
      <c r="E86" s="224"/>
      <c r="F86" s="216"/>
      <c r="G86" s="216"/>
      <c r="H86" s="216"/>
      <c r="I86" s="216"/>
      <c r="J86" s="216"/>
      <c r="K86" s="216"/>
      <c r="L86" s="216"/>
      <c r="M86" s="216"/>
      <c r="N86" s="216"/>
      <c r="O86" s="216"/>
      <c r="P86" s="216"/>
      <c r="Q86" s="216"/>
      <c r="R86" s="216"/>
      <c r="S86" s="216"/>
      <c r="T86" s="216"/>
      <c r="U86" s="216"/>
      <c r="V86" s="216"/>
      <c r="W86" s="216"/>
      <c r="X86" s="216"/>
      <c r="Y86" s="216"/>
      <c r="Z86" s="216"/>
    </row>
    <row r="87" spans="1:26" ht="26.25" x14ac:dyDescent="0.4">
      <c r="A87" s="216"/>
      <c r="B87" s="216"/>
      <c r="C87" s="8" t="s">
        <v>229</v>
      </c>
      <c r="D87" s="216"/>
      <c r="E87" s="224"/>
      <c r="F87" s="216"/>
      <c r="G87" s="216"/>
      <c r="H87" s="216"/>
      <c r="I87" s="216"/>
      <c r="J87" s="216"/>
      <c r="K87" s="216"/>
      <c r="L87" s="216"/>
      <c r="M87" s="216"/>
      <c r="N87" s="216"/>
      <c r="O87" s="216"/>
      <c r="P87" s="216"/>
      <c r="Q87" s="216"/>
      <c r="R87" s="216"/>
      <c r="S87" s="216"/>
      <c r="T87" s="216"/>
      <c r="U87" s="216"/>
      <c r="V87" s="216"/>
      <c r="W87" s="216"/>
      <c r="X87" s="216"/>
      <c r="Y87" s="216"/>
      <c r="Z87" s="216"/>
    </row>
    <row r="88" spans="1:26" ht="17.25" x14ac:dyDescent="0.25">
      <c r="A88" s="216"/>
      <c r="B88" s="53"/>
      <c r="C88" s="53"/>
      <c r="D88" s="53"/>
      <c r="E88" s="55" t="s">
        <v>230</v>
      </c>
      <c r="F88" s="53" t="s">
        <v>231</v>
      </c>
      <c r="G88" s="53" t="s">
        <v>232</v>
      </c>
      <c r="H88" s="53"/>
      <c r="I88" s="53"/>
      <c r="J88" s="53"/>
      <c r="K88" s="53"/>
      <c r="L88" s="216"/>
      <c r="M88" s="216"/>
      <c r="N88" s="216"/>
      <c r="O88" s="216"/>
      <c r="P88" s="216"/>
      <c r="Q88" s="216"/>
      <c r="R88" s="216"/>
      <c r="S88" s="216"/>
      <c r="T88" s="216"/>
      <c r="U88" s="216"/>
      <c r="V88" s="216"/>
      <c r="W88" s="216"/>
      <c r="X88" s="216"/>
      <c r="Y88" s="216"/>
      <c r="Z88" s="216"/>
    </row>
    <row r="89" spans="1:26" x14ac:dyDescent="0.25">
      <c r="A89" s="216"/>
      <c r="B89" s="53"/>
      <c r="C89" s="53" t="s">
        <v>233</v>
      </c>
      <c r="D89" s="53"/>
      <c r="E89" s="13">
        <v>1</v>
      </c>
      <c r="F89" s="14">
        <v>4</v>
      </c>
      <c r="G89" s="14">
        <v>5</v>
      </c>
      <c r="H89" s="53"/>
      <c r="I89" s="53"/>
      <c r="J89" s="53"/>
      <c r="K89" s="53"/>
      <c r="L89" s="216"/>
      <c r="M89" s="216"/>
      <c r="N89" s="216"/>
      <c r="O89" s="216"/>
      <c r="P89" s="216"/>
      <c r="Q89" s="216"/>
      <c r="R89" s="216"/>
      <c r="S89" s="216"/>
      <c r="T89" s="216"/>
      <c r="U89" s="216"/>
      <c r="V89" s="216"/>
      <c r="W89" s="216"/>
      <c r="X89" s="216"/>
      <c r="Y89" s="216"/>
      <c r="Z89" s="216"/>
    </row>
    <row r="90" spans="1:26" x14ac:dyDescent="0.25">
      <c r="A90" s="216"/>
      <c r="B90" s="53"/>
      <c r="C90" s="53" t="s">
        <v>234</v>
      </c>
      <c r="D90" s="53"/>
      <c r="E90" s="13">
        <v>2</v>
      </c>
      <c r="F90" s="14">
        <v>55</v>
      </c>
      <c r="G90" s="14">
        <v>6</v>
      </c>
      <c r="H90" s="53"/>
      <c r="I90" s="53"/>
      <c r="J90" s="53"/>
      <c r="K90" s="53"/>
      <c r="L90" s="216"/>
      <c r="M90" s="216"/>
      <c r="N90" s="216"/>
      <c r="O90" s="216"/>
      <c r="P90" s="216"/>
      <c r="Q90" s="216"/>
      <c r="R90" s="216"/>
      <c r="S90" s="216"/>
      <c r="T90" s="216"/>
      <c r="U90" s="216"/>
      <c r="V90" s="216"/>
      <c r="W90" s="216"/>
      <c r="X90" s="216"/>
      <c r="Y90" s="216"/>
      <c r="Z90" s="216"/>
    </row>
    <row r="91" spans="1:26" x14ac:dyDescent="0.25">
      <c r="A91" s="216"/>
      <c r="B91" s="53"/>
      <c r="C91" s="53" t="s">
        <v>235</v>
      </c>
      <c r="D91" s="53"/>
      <c r="E91" s="13">
        <v>8</v>
      </c>
      <c r="F91" s="14">
        <v>70</v>
      </c>
      <c r="G91" s="14">
        <v>7</v>
      </c>
      <c r="H91" s="53"/>
      <c r="I91" s="53"/>
      <c r="J91" s="53"/>
      <c r="K91" s="53"/>
      <c r="L91" s="216"/>
      <c r="M91" s="216"/>
      <c r="N91" s="216"/>
      <c r="O91" s="216"/>
      <c r="P91" s="216"/>
      <c r="Q91" s="216"/>
      <c r="R91" s="216"/>
      <c r="S91" s="216"/>
      <c r="T91" s="216"/>
      <c r="U91" s="216"/>
      <c r="V91" s="216"/>
      <c r="W91" s="216"/>
      <c r="X91" s="216"/>
      <c r="Y91" s="216"/>
      <c r="Z91" s="216"/>
    </row>
    <row r="92" spans="1:26" x14ac:dyDescent="0.25">
      <c r="A92" s="216"/>
      <c r="B92" s="53"/>
      <c r="C92" s="53" t="s">
        <v>236</v>
      </c>
      <c r="D92" s="53"/>
      <c r="E92" s="13">
        <v>8</v>
      </c>
      <c r="F92" s="14">
        <v>60</v>
      </c>
      <c r="G92" s="14">
        <v>7</v>
      </c>
      <c r="H92" s="53"/>
      <c r="I92" s="53"/>
      <c r="J92" s="53"/>
      <c r="K92" s="53"/>
      <c r="L92" s="216"/>
      <c r="M92" s="216"/>
      <c r="N92" s="216"/>
      <c r="O92" s="216"/>
      <c r="P92" s="216"/>
      <c r="Q92" s="216"/>
      <c r="R92" s="216"/>
      <c r="S92" s="216"/>
      <c r="T92" s="216"/>
      <c r="U92" s="216"/>
      <c r="V92" s="216"/>
      <c r="W92" s="216"/>
      <c r="X92" s="216"/>
      <c r="Y92" s="216"/>
      <c r="Z92" s="216"/>
    </row>
    <row r="93" spans="1:26" x14ac:dyDescent="0.25">
      <c r="A93" s="216"/>
      <c r="B93" s="53"/>
      <c r="C93" s="53" t="s">
        <v>237</v>
      </c>
      <c r="D93" s="53"/>
      <c r="E93" s="13">
        <v>2</v>
      </c>
      <c r="F93" s="14">
        <v>60</v>
      </c>
      <c r="G93" s="14">
        <v>7</v>
      </c>
      <c r="H93" s="53"/>
      <c r="I93" s="53"/>
      <c r="J93" s="53"/>
      <c r="K93" s="53"/>
      <c r="L93" s="216"/>
      <c r="M93" s="216"/>
      <c r="N93" s="216"/>
      <c r="O93" s="216"/>
      <c r="P93" s="216"/>
      <c r="Q93" s="216"/>
      <c r="R93" s="216"/>
      <c r="S93" s="216"/>
      <c r="T93" s="216"/>
      <c r="U93" s="216"/>
      <c r="V93" s="216"/>
      <c r="W93" s="216"/>
      <c r="X93" s="216"/>
      <c r="Y93" s="216"/>
      <c r="Z93" s="216"/>
    </row>
    <row r="94" spans="1:26" x14ac:dyDescent="0.25">
      <c r="A94" s="216"/>
      <c r="B94" s="53"/>
      <c r="C94" s="53" t="s">
        <v>238</v>
      </c>
      <c r="D94" s="53"/>
      <c r="E94" s="13">
        <v>2</v>
      </c>
      <c r="F94" s="14">
        <v>40</v>
      </c>
      <c r="G94" s="14">
        <v>5</v>
      </c>
      <c r="H94" s="53"/>
      <c r="I94" s="53"/>
      <c r="J94" s="53"/>
      <c r="K94" s="53"/>
      <c r="L94" s="216"/>
      <c r="M94" s="216"/>
      <c r="N94" s="216"/>
      <c r="O94" s="216"/>
      <c r="P94" s="216"/>
      <c r="Q94" s="216"/>
      <c r="R94" s="216"/>
      <c r="S94" s="216"/>
      <c r="T94" s="216"/>
      <c r="U94" s="216"/>
      <c r="V94" s="216"/>
      <c r="W94" s="216"/>
      <c r="X94" s="216"/>
      <c r="Y94" s="216"/>
      <c r="Z94" s="216"/>
    </row>
    <row r="95" spans="1:26" x14ac:dyDescent="0.25">
      <c r="A95" s="216"/>
      <c r="B95" s="53"/>
      <c r="C95" s="53"/>
      <c r="D95" s="53"/>
      <c r="E95" s="55"/>
      <c r="F95" s="53"/>
      <c r="G95" s="53"/>
      <c r="H95" s="53"/>
      <c r="I95" s="53"/>
      <c r="J95" s="53"/>
      <c r="K95" s="53"/>
      <c r="L95" s="216"/>
      <c r="M95" s="216"/>
      <c r="N95" s="216"/>
      <c r="O95" s="216"/>
      <c r="P95" s="216"/>
      <c r="Q95" s="216"/>
      <c r="R95" s="216"/>
      <c r="S95" s="216"/>
      <c r="T95" s="216"/>
      <c r="U95" s="216"/>
      <c r="V95" s="216"/>
      <c r="W95" s="216"/>
      <c r="X95" s="216"/>
      <c r="Y95" s="216"/>
      <c r="Z95" s="216"/>
    </row>
    <row r="96" spans="1:26" x14ac:dyDescent="0.25">
      <c r="A96" s="216"/>
      <c r="B96" s="216"/>
      <c r="C96" s="216"/>
      <c r="D96" s="216"/>
      <c r="E96" s="224"/>
      <c r="F96" s="216"/>
      <c r="G96" s="216"/>
      <c r="H96" s="216"/>
      <c r="I96" s="216"/>
      <c r="J96" s="216"/>
      <c r="K96" s="216"/>
      <c r="L96" s="216"/>
      <c r="M96" s="216"/>
      <c r="N96" s="216"/>
      <c r="O96" s="216"/>
      <c r="P96" s="216"/>
      <c r="Q96" s="216"/>
      <c r="R96" s="216"/>
      <c r="S96" s="216"/>
      <c r="T96" s="216"/>
      <c r="U96" s="216"/>
      <c r="V96" s="216"/>
      <c r="W96" s="216"/>
      <c r="X96" s="216"/>
      <c r="Y96" s="216"/>
      <c r="Z96" s="216"/>
    </row>
    <row r="97" spans="1:26" s="105" customFormat="1" ht="26.25" x14ac:dyDescent="0.4">
      <c r="A97" s="216"/>
      <c r="B97" s="216"/>
      <c r="C97" s="8" t="s">
        <v>239</v>
      </c>
      <c r="D97" s="216"/>
      <c r="E97" s="224"/>
      <c r="F97" s="216"/>
      <c r="G97" s="216"/>
      <c r="H97" s="216"/>
      <c r="I97" s="216"/>
      <c r="J97" s="216"/>
      <c r="K97" s="216"/>
      <c r="L97" s="216"/>
      <c r="M97" s="216"/>
      <c r="N97" s="216"/>
      <c r="O97" s="216"/>
      <c r="P97" s="216"/>
      <c r="Q97" s="216"/>
      <c r="R97" s="216"/>
      <c r="S97" s="216"/>
      <c r="T97" s="216"/>
      <c r="U97" s="216"/>
      <c r="V97" s="216"/>
      <c r="W97" s="216"/>
      <c r="X97" s="216"/>
      <c r="Y97" s="216"/>
      <c r="Z97" s="216"/>
    </row>
    <row r="98" spans="1:26" s="105" customFormat="1" x14ac:dyDescent="0.25">
      <c r="A98" s="216"/>
      <c r="B98" s="216"/>
      <c r="C98" s="216"/>
      <c r="D98" s="216"/>
      <c r="E98" s="224"/>
      <c r="F98" s="216"/>
      <c r="G98" s="216"/>
      <c r="H98" s="216"/>
      <c r="I98" s="216"/>
      <c r="J98" s="216"/>
      <c r="K98" s="216"/>
      <c r="L98" s="216"/>
      <c r="M98" s="216"/>
      <c r="N98" s="216"/>
      <c r="O98" s="216"/>
      <c r="P98" s="216"/>
      <c r="Q98" s="216"/>
      <c r="R98" s="216"/>
      <c r="S98" s="216"/>
      <c r="T98" s="216"/>
      <c r="U98" s="216"/>
      <c r="V98" s="216"/>
      <c r="W98" s="216"/>
      <c r="X98" s="216"/>
      <c r="Y98" s="216"/>
      <c r="Z98" s="216"/>
    </row>
    <row r="99" spans="1:26" s="105" customFormat="1" x14ac:dyDescent="0.25">
      <c r="A99" s="216"/>
      <c r="B99" s="53"/>
      <c r="C99" s="53" t="s">
        <v>173</v>
      </c>
      <c r="D99" s="53"/>
      <c r="E99" s="5">
        <v>0.57999999999999996</v>
      </c>
      <c r="F99" s="53" t="s">
        <v>174</v>
      </c>
      <c r="G99" s="216"/>
      <c r="H99" s="216"/>
      <c r="I99" s="216"/>
      <c r="J99" s="216"/>
      <c r="K99" s="216"/>
      <c r="L99" s="216"/>
      <c r="M99" s="216"/>
      <c r="N99" s="216"/>
      <c r="O99" s="216"/>
      <c r="P99" s="216"/>
      <c r="Q99" s="216"/>
      <c r="R99" s="216"/>
      <c r="S99" s="216"/>
      <c r="T99" s="216"/>
      <c r="U99" s="216"/>
      <c r="V99" s="216"/>
      <c r="W99" s="216"/>
      <c r="X99" s="216"/>
      <c r="Y99" s="216"/>
      <c r="Z99" s="216"/>
    </row>
    <row r="100" spans="1:26" s="105" customFormat="1" x14ac:dyDescent="0.25">
      <c r="A100" s="216"/>
      <c r="B100" s="53"/>
      <c r="C100" s="53" t="s">
        <v>240</v>
      </c>
      <c r="D100" s="53"/>
      <c r="E100" s="5">
        <v>0.17</v>
      </c>
      <c r="F100" s="53" t="s">
        <v>174</v>
      </c>
      <c r="G100" s="216"/>
      <c r="H100" s="216"/>
      <c r="I100" s="216"/>
      <c r="J100" s="216"/>
      <c r="K100" s="216"/>
      <c r="L100" s="216"/>
      <c r="M100" s="216"/>
      <c r="N100" s="216"/>
      <c r="O100" s="216"/>
      <c r="P100" s="216"/>
      <c r="Q100" s="216"/>
      <c r="R100" s="216"/>
      <c r="S100" s="216"/>
      <c r="T100" s="216"/>
      <c r="U100" s="216"/>
      <c r="V100" s="216"/>
      <c r="W100" s="216"/>
      <c r="X100" s="216"/>
      <c r="Y100" s="216"/>
      <c r="Z100" s="216"/>
    </row>
    <row r="101" spans="1:26" s="105" customFormat="1" x14ac:dyDescent="0.25">
      <c r="A101" s="216"/>
      <c r="B101" s="53"/>
      <c r="C101" s="53" t="s">
        <v>176</v>
      </c>
      <c r="D101" s="53"/>
      <c r="E101" s="5">
        <v>0</v>
      </c>
      <c r="F101" s="53" t="s">
        <v>174</v>
      </c>
      <c r="G101" s="216"/>
      <c r="H101" s="216"/>
      <c r="I101" s="216"/>
      <c r="J101" s="216"/>
      <c r="K101" s="216"/>
      <c r="L101" s="216"/>
      <c r="M101" s="216"/>
      <c r="N101" s="216"/>
      <c r="O101" s="216"/>
      <c r="P101" s="216"/>
      <c r="Q101" s="216"/>
      <c r="R101" s="216"/>
      <c r="S101" s="216"/>
      <c r="T101" s="216"/>
      <c r="U101" s="216"/>
      <c r="V101" s="216"/>
      <c r="W101" s="216"/>
      <c r="X101" s="216"/>
      <c r="Y101" s="216"/>
      <c r="Z101" s="216"/>
    </row>
    <row r="102" spans="1:26" x14ac:dyDescent="0.25">
      <c r="A102" s="216"/>
      <c r="B102" s="53"/>
      <c r="C102" s="53" t="s">
        <v>177</v>
      </c>
      <c r="D102" s="53"/>
      <c r="E102" s="5">
        <v>0</v>
      </c>
      <c r="F102" s="53" t="s">
        <v>174</v>
      </c>
      <c r="G102" s="216"/>
      <c r="H102" s="216"/>
      <c r="I102" s="216"/>
      <c r="J102" s="216"/>
      <c r="K102" s="216"/>
      <c r="L102" s="216"/>
      <c r="M102" s="216"/>
      <c r="N102" s="216"/>
      <c r="O102" s="216"/>
      <c r="P102" s="216"/>
      <c r="Q102" s="216"/>
      <c r="R102" s="216"/>
      <c r="S102" s="216"/>
      <c r="T102" s="216"/>
      <c r="U102" s="216"/>
      <c r="V102" s="216"/>
      <c r="W102" s="216"/>
      <c r="X102" s="216"/>
      <c r="Y102" s="216"/>
      <c r="Z102" s="216"/>
    </row>
    <row r="103" spans="1:26" x14ac:dyDescent="0.25">
      <c r="A103" s="216"/>
      <c r="B103" s="53"/>
      <c r="C103" s="53" t="s">
        <v>178</v>
      </c>
      <c r="D103" s="53"/>
      <c r="E103" s="143">
        <v>0.125</v>
      </c>
      <c r="F103" s="53" t="s">
        <v>174</v>
      </c>
      <c r="G103" s="216"/>
      <c r="H103" s="216"/>
      <c r="I103" s="216"/>
      <c r="J103" s="216"/>
      <c r="K103" s="216"/>
      <c r="L103" s="216"/>
      <c r="M103" s="216"/>
      <c r="N103" s="216"/>
      <c r="O103" s="216"/>
      <c r="P103" s="216"/>
      <c r="Q103" s="216"/>
      <c r="R103" s="216"/>
      <c r="S103" s="216"/>
      <c r="T103" s="216"/>
      <c r="U103" s="216"/>
      <c r="V103" s="216"/>
      <c r="W103" s="216"/>
      <c r="X103" s="216"/>
      <c r="Y103" s="216"/>
      <c r="Z103" s="216"/>
    </row>
    <row r="104" spans="1:26" x14ac:dyDescent="0.25">
      <c r="A104" s="216"/>
      <c r="B104" s="53"/>
      <c r="C104" s="53" t="s">
        <v>179</v>
      </c>
      <c r="D104" s="53"/>
      <c r="E104" s="144">
        <v>6.25E-2</v>
      </c>
      <c r="F104" s="53" t="s">
        <v>174</v>
      </c>
      <c r="G104" s="216"/>
      <c r="H104" s="216"/>
      <c r="I104" s="216"/>
      <c r="J104" s="216"/>
      <c r="K104" s="216"/>
      <c r="L104" s="216"/>
      <c r="M104" s="216"/>
      <c r="N104" s="216"/>
      <c r="O104" s="216"/>
      <c r="P104" s="216"/>
      <c r="Q104" s="216"/>
      <c r="R104" s="216"/>
      <c r="S104" s="216"/>
      <c r="T104" s="216"/>
      <c r="U104" s="216"/>
      <c r="V104" s="216"/>
      <c r="W104" s="216"/>
      <c r="X104" s="216"/>
      <c r="Y104" s="216"/>
      <c r="Z104" s="216"/>
    </row>
    <row r="105" spans="1:26" x14ac:dyDescent="0.25">
      <c r="A105" s="216"/>
      <c r="B105" s="53"/>
      <c r="C105" s="53" t="s">
        <v>180</v>
      </c>
      <c r="D105" s="53"/>
      <c r="E105" s="144">
        <v>6.25E-2</v>
      </c>
      <c r="F105" s="53" t="s">
        <v>174</v>
      </c>
      <c r="G105" s="216"/>
      <c r="H105" s="216"/>
      <c r="I105" s="216"/>
      <c r="J105" s="216"/>
      <c r="K105" s="216"/>
      <c r="L105" s="216"/>
      <c r="M105" s="216"/>
      <c r="N105" s="216"/>
      <c r="O105" s="216"/>
      <c r="P105" s="216"/>
      <c r="Q105" s="216"/>
      <c r="R105" s="216"/>
      <c r="S105" s="216"/>
      <c r="T105" s="216"/>
      <c r="U105" s="216"/>
      <c r="V105" s="216"/>
      <c r="W105" s="216"/>
      <c r="X105" s="216"/>
      <c r="Y105" s="216"/>
      <c r="Z105" s="216"/>
    </row>
    <row r="106" spans="1:26" x14ac:dyDescent="0.25">
      <c r="A106" s="216"/>
      <c r="B106" s="216"/>
      <c r="C106" s="216"/>
      <c r="D106" s="216"/>
      <c r="E106" s="224"/>
      <c r="F106" s="216"/>
      <c r="G106" s="216"/>
      <c r="H106" s="216"/>
      <c r="I106" s="216"/>
      <c r="J106" s="216"/>
      <c r="K106" s="216"/>
      <c r="L106" s="216"/>
      <c r="M106" s="216"/>
      <c r="N106" s="216"/>
      <c r="O106" s="216"/>
      <c r="P106" s="216"/>
      <c r="Q106" s="216"/>
      <c r="R106" s="216"/>
      <c r="S106" s="216"/>
      <c r="T106" s="216"/>
      <c r="U106" s="216"/>
      <c r="V106" s="216"/>
      <c r="W106" s="216"/>
      <c r="X106" s="216"/>
      <c r="Y106" s="216"/>
      <c r="Z106" s="216"/>
    </row>
    <row r="107" spans="1:26" x14ac:dyDescent="0.25">
      <c r="A107" s="216"/>
      <c r="B107" s="216"/>
      <c r="C107" s="216"/>
      <c r="D107" s="216"/>
      <c r="E107" s="224"/>
      <c r="F107" s="216"/>
      <c r="G107" s="216"/>
      <c r="H107" s="216"/>
      <c r="I107" s="216"/>
      <c r="J107" s="216"/>
      <c r="K107" s="216"/>
      <c r="L107" s="216"/>
      <c r="M107" s="216"/>
      <c r="N107" s="216"/>
      <c r="O107" s="216"/>
      <c r="P107" s="216"/>
      <c r="Q107" s="216"/>
      <c r="R107" s="216"/>
      <c r="S107" s="216"/>
      <c r="T107" s="216"/>
      <c r="U107" s="216"/>
      <c r="V107" s="216"/>
      <c r="W107" s="216"/>
      <c r="X107" s="216"/>
      <c r="Y107" s="216"/>
      <c r="Z107" s="216"/>
    </row>
    <row r="108" spans="1:26" ht="26.25" x14ac:dyDescent="0.4">
      <c r="A108" s="216"/>
      <c r="B108" s="216"/>
      <c r="C108" s="8" t="s">
        <v>241</v>
      </c>
      <c r="D108" s="216"/>
      <c r="E108" s="224"/>
      <c r="F108" s="216"/>
      <c r="G108" s="216"/>
      <c r="H108" s="216"/>
      <c r="I108" s="216"/>
      <c r="J108" s="216"/>
      <c r="K108" s="216"/>
      <c r="L108" s="216"/>
      <c r="M108" s="216"/>
      <c r="N108" s="216"/>
      <c r="O108" s="216"/>
      <c r="P108" s="216"/>
      <c r="Q108" s="216"/>
      <c r="R108" s="216"/>
      <c r="S108" s="216"/>
      <c r="T108" s="216"/>
      <c r="U108" s="216"/>
      <c r="V108" s="216"/>
      <c r="W108" s="216"/>
      <c r="X108" s="216"/>
      <c r="Y108" s="216"/>
      <c r="Z108" s="216"/>
    </row>
    <row r="109" spans="1:26" x14ac:dyDescent="0.25">
      <c r="A109" s="216"/>
      <c r="B109" s="216"/>
      <c r="C109" s="214"/>
      <c r="D109" s="214"/>
      <c r="E109" s="228"/>
      <c r="F109" s="214"/>
      <c r="G109" s="214"/>
      <c r="H109" s="214"/>
      <c r="I109" s="214"/>
      <c r="J109" s="214"/>
      <c r="K109" s="214"/>
      <c r="L109" s="216"/>
      <c r="M109" s="216"/>
      <c r="N109" s="216"/>
      <c r="O109" s="216"/>
      <c r="P109" s="216"/>
      <c r="Q109" s="216"/>
      <c r="R109" s="216"/>
      <c r="S109" s="216"/>
      <c r="T109" s="216"/>
      <c r="U109" s="216"/>
      <c r="V109" s="216"/>
      <c r="W109" s="216"/>
      <c r="X109" s="216"/>
      <c r="Y109" s="216"/>
      <c r="Z109" s="216"/>
    </row>
    <row r="110" spans="1:26" x14ac:dyDescent="0.25">
      <c r="A110" s="216"/>
      <c r="B110" s="216"/>
      <c r="C110" s="214" t="s">
        <v>242</v>
      </c>
      <c r="D110" s="214"/>
      <c r="E110" s="231">
        <v>0.5</v>
      </c>
      <c r="F110" s="214"/>
      <c r="G110" s="214"/>
      <c r="H110" s="214"/>
      <c r="I110" s="214"/>
      <c r="J110" s="214"/>
      <c r="K110" s="214"/>
      <c r="L110" s="216"/>
      <c r="M110" s="216"/>
      <c r="N110" s="216"/>
      <c r="O110" s="216"/>
      <c r="P110" s="216"/>
      <c r="Q110" s="216"/>
      <c r="R110" s="216"/>
      <c r="S110" s="216"/>
      <c r="T110" s="216"/>
      <c r="U110" s="216"/>
      <c r="V110" s="216"/>
      <c r="W110" s="216"/>
      <c r="X110" s="216"/>
      <c r="Y110" s="216"/>
      <c r="Z110" s="216"/>
    </row>
    <row r="111" spans="1:26" x14ac:dyDescent="0.25">
      <c r="A111" s="216"/>
      <c r="B111" s="216"/>
      <c r="C111" s="214" t="s">
        <v>243</v>
      </c>
      <c r="D111" s="214"/>
      <c r="E111" s="229">
        <v>1.3160000000000001</v>
      </c>
      <c r="F111" s="214" t="s">
        <v>244</v>
      </c>
      <c r="G111" s="214"/>
      <c r="H111" s="214"/>
      <c r="I111" s="214"/>
      <c r="J111" s="214"/>
      <c r="K111" s="214"/>
      <c r="L111" s="216"/>
      <c r="M111" s="216"/>
      <c r="N111" s="216"/>
      <c r="O111" s="216"/>
      <c r="P111" s="216"/>
      <c r="Q111" s="216"/>
      <c r="R111" s="216"/>
      <c r="S111" s="216"/>
      <c r="T111" s="216"/>
      <c r="U111" s="216"/>
      <c r="V111" s="216"/>
      <c r="W111" s="216"/>
      <c r="X111" s="216"/>
      <c r="Y111" s="216"/>
      <c r="Z111" s="216"/>
    </row>
    <row r="112" spans="1:26" x14ac:dyDescent="0.25">
      <c r="A112" s="216"/>
      <c r="B112" s="216"/>
      <c r="C112" s="214" t="s">
        <v>245</v>
      </c>
      <c r="D112" s="214"/>
      <c r="E112" s="229">
        <v>500</v>
      </c>
      <c r="F112" s="214" t="s">
        <v>246</v>
      </c>
      <c r="G112" s="214"/>
      <c r="H112" s="214"/>
      <c r="I112" s="214"/>
      <c r="J112" s="214"/>
      <c r="K112" s="214"/>
      <c r="L112" s="216"/>
      <c r="M112" s="216"/>
      <c r="N112" s="216"/>
      <c r="O112" s="216"/>
      <c r="P112" s="216"/>
      <c r="Q112" s="216"/>
      <c r="R112" s="216"/>
      <c r="S112" s="216"/>
      <c r="T112" s="216"/>
      <c r="U112" s="216"/>
      <c r="V112" s="216"/>
      <c r="W112" s="216"/>
      <c r="X112" s="216"/>
      <c r="Y112" s="216"/>
      <c r="Z112" s="216"/>
    </row>
    <row r="113" spans="1:26" x14ac:dyDescent="0.25">
      <c r="A113" s="216"/>
      <c r="B113" s="216"/>
      <c r="C113" s="214" t="s">
        <v>247</v>
      </c>
      <c r="D113" s="214"/>
      <c r="E113" s="232">
        <v>75000</v>
      </c>
      <c r="F113" s="214" t="s">
        <v>248</v>
      </c>
      <c r="G113" s="214"/>
      <c r="H113" s="214"/>
      <c r="I113" s="214"/>
      <c r="J113" s="214"/>
      <c r="K113" s="214"/>
      <c r="L113" s="216"/>
      <c r="M113" s="216"/>
      <c r="N113" s="216"/>
      <c r="O113" s="216"/>
      <c r="P113" s="216"/>
      <c r="Q113" s="216"/>
      <c r="R113" s="216"/>
      <c r="S113" s="216"/>
      <c r="T113" s="216"/>
      <c r="U113" s="216"/>
      <c r="V113" s="216"/>
      <c r="W113" s="216"/>
      <c r="X113" s="216"/>
      <c r="Y113" s="216"/>
      <c r="Z113" s="216"/>
    </row>
    <row r="114" spans="1:26" x14ac:dyDescent="0.25">
      <c r="A114" s="216"/>
      <c r="B114" s="216"/>
      <c r="C114" s="214" t="s">
        <v>249</v>
      </c>
      <c r="D114" s="214"/>
      <c r="E114" s="229">
        <f>E111/E112*E110*E113*52</f>
        <v>5132.4000000000005</v>
      </c>
      <c r="F114" s="214" t="s">
        <v>250</v>
      </c>
      <c r="G114" s="214"/>
      <c r="H114" s="214"/>
      <c r="I114" s="214"/>
      <c r="J114" s="214"/>
      <c r="K114" s="214"/>
      <c r="L114" s="216"/>
      <c r="M114" s="216"/>
      <c r="N114" s="216"/>
      <c r="O114" s="216"/>
      <c r="P114" s="216"/>
      <c r="Q114" s="216"/>
      <c r="R114" s="216"/>
      <c r="S114" s="216"/>
      <c r="T114" s="216"/>
      <c r="U114" s="216"/>
      <c r="V114" s="216"/>
      <c r="W114" s="216"/>
      <c r="X114" s="216"/>
      <c r="Y114" s="216"/>
      <c r="Z114" s="216"/>
    </row>
    <row r="115" spans="1:26" x14ac:dyDescent="0.25">
      <c r="A115" s="216"/>
      <c r="B115" s="216"/>
      <c r="C115" s="214"/>
      <c r="D115" s="214"/>
      <c r="E115" s="228"/>
      <c r="F115" s="214"/>
      <c r="G115" s="214"/>
      <c r="H115" s="214"/>
      <c r="I115" s="214"/>
      <c r="J115" s="214"/>
      <c r="K115" s="214"/>
      <c r="L115" s="216"/>
      <c r="M115" s="216"/>
      <c r="N115" s="216"/>
      <c r="O115" s="216"/>
      <c r="P115" s="216"/>
      <c r="Q115" s="216"/>
      <c r="R115" s="216"/>
      <c r="S115" s="216"/>
      <c r="T115" s="216"/>
      <c r="U115" s="216"/>
      <c r="V115" s="216"/>
      <c r="W115" s="216"/>
      <c r="X115" s="216"/>
      <c r="Y115" s="216"/>
      <c r="Z115" s="216"/>
    </row>
    <row r="116" spans="1:26" x14ac:dyDescent="0.25">
      <c r="A116" s="216"/>
      <c r="B116" s="216"/>
      <c r="C116" s="214"/>
      <c r="D116" s="214"/>
      <c r="E116" s="228"/>
      <c r="F116" s="214"/>
      <c r="G116" s="214"/>
      <c r="H116" s="214"/>
      <c r="I116" s="214"/>
      <c r="J116" s="214"/>
      <c r="K116" s="214"/>
      <c r="L116" s="216"/>
      <c r="M116" s="216"/>
      <c r="N116" s="216"/>
      <c r="O116" s="216"/>
      <c r="P116" s="216"/>
      <c r="Q116" s="216"/>
      <c r="R116" s="216"/>
      <c r="S116" s="216"/>
      <c r="T116" s="216"/>
      <c r="U116" s="216"/>
      <c r="V116" s="216"/>
      <c r="W116" s="216"/>
      <c r="X116" s="216"/>
      <c r="Y116" s="216"/>
      <c r="Z116" s="216"/>
    </row>
    <row r="117" spans="1:26" x14ac:dyDescent="0.25">
      <c r="A117" s="216"/>
      <c r="B117" s="216"/>
      <c r="C117" s="214"/>
      <c r="D117" s="214"/>
      <c r="E117" s="228"/>
      <c r="F117" s="214"/>
      <c r="G117" s="214"/>
      <c r="H117" s="214"/>
      <c r="I117" s="214"/>
      <c r="J117" s="214"/>
      <c r="K117" s="214"/>
      <c r="L117" s="216"/>
      <c r="M117" s="216"/>
      <c r="N117" s="216"/>
      <c r="O117" s="216"/>
      <c r="P117" s="216"/>
      <c r="Q117" s="216"/>
      <c r="R117" s="216"/>
      <c r="S117" s="216"/>
      <c r="T117" s="216"/>
      <c r="U117" s="216"/>
      <c r="V117" s="216"/>
      <c r="W117" s="216"/>
      <c r="X117" s="216"/>
      <c r="Y117" s="216"/>
      <c r="Z117" s="216"/>
    </row>
    <row r="118" spans="1:26" x14ac:dyDescent="0.25">
      <c r="A118" s="216"/>
      <c r="B118" s="216"/>
      <c r="C118" s="216"/>
      <c r="D118" s="216"/>
      <c r="E118" s="224"/>
      <c r="F118" s="216"/>
      <c r="G118" s="216"/>
      <c r="H118" s="216"/>
      <c r="I118" s="216"/>
      <c r="J118" s="216"/>
      <c r="K118" s="216"/>
      <c r="L118" s="216"/>
      <c r="M118" s="216"/>
      <c r="N118" s="216"/>
      <c r="O118" s="216"/>
      <c r="P118" s="216"/>
      <c r="Q118" s="216"/>
      <c r="R118" s="216"/>
      <c r="S118" s="216"/>
      <c r="T118" s="216"/>
      <c r="U118" s="216"/>
      <c r="V118" s="216"/>
      <c r="W118" s="216"/>
      <c r="X118" s="216"/>
      <c r="Y118" s="216"/>
      <c r="Z118" s="216"/>
    </row>
    <row r="119" spans="1:26" x14ac:dyDescent="0.25">
      <c r="A119" s="216"/>
      <c r="B119" s="216"/>
      <c r="C119" s="216"/>
      <c r="D119" s="216"/>
      <c r="E119" s="224">
        <v>15</v>
      </c>
      <c r="F119" s="216"/>
      <c r="G119" s="216"/>
      <c r="H119" s="216"/>
      <c r="I119" s="216"/>
      <c r="J119" s="216"/>
      <c r="K119" s="216"/>
      <c r="L119" s="216"/>
      <c r="M119" s="216"/>
      <c r="N119" s="216"/>
      <c r="O119" s="216"/>
      <c r="P119" s="216"/>
      <c r="Q119" s="216"/>
      <c r="R119" s="216"/>
      <c r="S119" s="216"/>
      <c r="T119" s="216"/>
      <c r="U119" s="216"/>
      <c r="V119" s="216"/>
      <c r="W119" s="216"/>
      <c r="X119" s="216"/>
      <c r="Y119" s="216"/>
      <c r="Z119" s="216"/>
    </row>
    <row r="120" spans="1:26" x14ac:dyDescent="0.25">
      <c r="A120" s="216"/>
      <c r="B120" s="216"/>
      <c r="C120" s="216"/>
      <c r="D120" s="216"/>
      <c r="E120" s="224"/>
      <c r="F120" s="216"/>
      <c r="G120" s="216"/>
      <c r="H120" s="216"/>
      <c r="I120" s="216"/>
      <c r="J120" s="216"/>
      <c r="K120" s="216"/>
      <c r="L120" s="216"/>
      <c r="M120" s="216"/>
      <c r="N120" s="216"/>
      <c r="O120" s="216"/>
      <c r="P120" s="216"/>
      <c r="Q120" s="216"/>
      <c r="R120" s="216"/>
      <c r="S120" s="216"/>
      <c r="T120" s="216"/>
      <c r="U120" s="216"/>
      <c r="V120" s="216"/>
      <c r="W120" s="216"/>
      <c r="X120" s="216"/>
      <c r="Y120" s="216"/>
      <c r="Z120" s="216"/>
    </row>
    <row r="121" spans="1:26" x14ac:dyDescent="0.25">
      <c r="A121" s="216"/>
      <c r="B121" s="216"/>
      <c r="C121" s="216"/>
      <c r="D121" s="216"/>
      <c r="E121" s="224"/>
      <c r="F121" s="216"/>
      <c r="G121" s="216"/>
      <c r="H121" s="216"/>
      <c r="I121" s="216"/>
      <c r="J121" s="216"/>
      <c r="K121" s="216"/>
      <c r="L121" s="216"/>
      <c r="M121" s="216"/>
      <c r="N121" s="216"/>
      <c r="O121" s="216"/>
      <c r="P121" s="216"/>
      <c r="Q121" s="216"/>
      <c r="R121" s="216"/>
      <c r="S121" s="216"/>
      <c r="T121" s="216"/>
      <c r="U121" s="216"/>
      <c r="V121" s="216"/>
      <c r="W121" s="216"/>
      <c r="X121" s="216"/>
      <c r="Y121" s="216"/>
      <c r="Z121" s="216"/>
    </row>
    <row r="122" spans="1:26" x14ac:dyDescent="0.25">
      <c r="A122" s="216"/>
      <c r="B122" s="216"/>
      <c r="C122" s="216"/>
      <c r="D122" s="216"/>
      <c r="E122" s="224"/>
      <c r="F122" s="216"/>
      <c r="G122" s="216"/>
      <c r="H122" s="216"/>
      <c r="I122" s="216"/>
      <c r="J122" s="216"/>
      <c r="K122" s="216"/>
      <c r="L122" s="216"/>
      <c r="M122" s="216"/>
      <c r="N122" s="216"/>
      <c r="O122" s="216"/>
      <c r="P122" s="216"/>
      <c r="Q122" s="216"/>
      <c r="R122" s="216"/>
      <c r="S122" s="216"/>
      <c r="T122" s="216"/>
      <c r="U122" s="216"/>
      <c r="V122" s="216"/>
      <c r="W122" s="216"/>
      <c r="X122" s="216"/>
      <c r="Y122" s="216"/>
      <c r="Z122" s="216"/>
    </row>
    <row r="123" spans="1:26" x14ac:dyDescent="0.25">
      <c r="A123" s="216"/>
      <c r="B123" s="216"/>
      <c r="C123" s="216"/>
      <c r="D123" s="216"/>
      <c r="E123" s="224"/>
      <c r="F123" s="216"/>
      <c r="G123" s="216"/>
      <c r="H123" s="216"/>
      <c r="I123" s="216"/>
      <c r="J123" s="216"/>
      <c r="K123" s="216"/>
      <c r="L123" s="216"/>
      <c r="M123" s="216"/>
      <c r="N123" s="216"/>
      <c r="O123" s="216"/>
      <c r="P123" s="216"/>
      <c r="Q123" s="216"/>
      <c r="R123" s="216"/>
      <c r="S123" s="216"/>
      <c r="T123" s="216"/>
      <c r="U123" s="216"/>
      <c r="V123" s="216"/>
      <c r="W123" s="216"/>
      <c r="X123" s="216"/>
      <c r="Y123" s="216"/>
      <c r="Z123" s="216"/>
    </row>
    <row r="124" spans="1:26" x14ac:dyDescent="0.25">
      <c r="A124" s="216"/>
      <c r="B124" s="216"/>
      <c r="C124" s="216"/>
      <c r="D124" s="216"/>
      <c r="E124" s="224"/>
      <c r="F124" s="216"/>
      <c r="G124" s="216"/>
      <c r="H124" s="216"/>
      <c r="I124" s="216"/>
      <c r="J124" s="216"/>
      <c r="K124" s="216"/>
      <c r="L124" s="216"/>
      <c r="M124" s="216"/>
      <c r="N124" s="216"/>
      <c r="O124" s="216"/>
      <c r="P124" s="216"/>
      <c r="Q124" s="216"/>
      <c r="R124" s="216"/>
      <c r="S124" s="216"/>
      <c r="T124" s="216"/>
      <c r="U124" s="216"/>
      <c r="V124" s="216"/>
      <c r="W124" s="216"/>
      <c r="X124" s="216"/>
      <c r="Y124" s="216"/>
      <c r="Z124" s="216"/>
    </row>
    <row r="125" spans="1:26" x14ac:dyDescent="0.25">
      <c r="A125" s="216"/>
      <c r="B125" s="216"/>
      <c r="C125" s="216"/>
      <c r="D125" s="216"/>
      <c r="E125" s="224"/>
      <c r="F125" s="216"/>
      <c r="G125" s="216"/>
      <c r="H125" s="216"/>
      <c r="I125" s="216"/>
      <c r="J125" s="216"/>
      <c r="K125" s="216"/>
      <c r="L125" s="216"/>
      <c r="M125" s="216"/>
      <c r="N125" s="216"/>
      <c r="O125" s="216"/>
      <c r="P125" s="216"/>
      <c r="Q125" s="216"/>
      <c r="R125" s="216"/>
      <c r="S125" s="216"/>
      <c r="T125" s="216"/>
      <c r="U125" s="216"/>
      <c r="V125" s="216"/>
      <c r="W125" s="216"/>
      <c r="X125" s="216"/>
      <c r="Y125" s="216"/>
      <c r="Z125" s="216"/>
    </row>
    <row r="126" spans="1:26" x14ac:dyDescent="0.25">
      <c r="A126" s="216"/>
      <c r="B126" s="216"/>
      <c r="C126" s="216"/>
      <c r="D126" s="216"/>
      <c r="E126" s="224"/>
      <c r="F126" s="216"/>
      <c r="G126" s="216"/>
      <c r="H126" s="216"/>
      <c r="I126" s="216"/>
      <c r="J126" s="216"/>
      <c r="K126" s="216"/>
      <c r="L126" s="216"/>
      <c r="M126" s="216"/>
      <c r="N126" s="216"/>
      <c r="O126" s="216"/>
      <c r="P126" s="216"/>
      <c r="Q126" s="216"/>
      <c r="R126" s="216"/>
      <c r="S126" s="216"/>
      <c r="T126" s="216"/>
      <c r="U126" s="216"/>
      <c r="V126" s="216"/>
      <c r="W126" s="216"/>
      <c r="X126" s="216"/>
      <c r="Y126" s="216"/>
      <c r="Z126" s="216"/>
    </row>
    <row r="127" spans="1:26" x14ac:dyDescent="0.25">
      <c r="A127" s="216"/>
      <c r="B127" s="216"/>
      <c r="C127" s="216"/>
      <c r="D127" s="216"/>
      <c r="E127" s="224"/>
      <c r="F127" s="216"/>
      <c r="G127" s="216"/>
      <c r="H127" s="216"/>
      <c r="I127" s="216"/>
      <c r="J127" s="216"/>
      <c r="K127" s="216"/>
      <c r="L127" s="216"/>
      <c r="M127" s="216"/>
      <c r="N127" s="216"/>
      <c r="O127" s="216"/>
      <c r="P127" s="216"/>
      <c r="Q127" s="216"/>
      <c r="R127" s="216"/>
      <c r="S127" s="216"/>
      <c r="T127" s="216"/>
      <c r="U127" s="216"/>
      <c r="V127" s="216"/>
      <c r="W127" s="216"/>
      <c r="X127" s="216"/>
      <c r="Y127" s="216"/>
      <c r="Z127" s="216"/>
    </row>
    <row r="128" spans="1:26" x14ac:dyDescent="0.25">
      <c r="A128" s="216"/>
      <c r="B128" s="216"/>
      <c r="C128" s="216"/>
      <c r="D128" s="216"/>
      <c r="E128" s="224"/>
      <c r="F128" s="216"/>
      <c r="G128" s="216"/>
      <c r="H128" s="216"/>
      <c r="I128" s="216"/>
      <c r="J128" s="216"/>
      <c r="K128" s="216"/>
      <c r="L128" s="216"/>
      <c r="M128" s="216"/>
      <c r="N128" s="216"/>
      <c r="O128" s="216"/>
      <c r="P128" s="216"/>
      <c r="Q128" s="216"/>
      <c r="R128" s="216"/>
      <c r="S128" s="216"/>
      <c r="T128" s="216"/>
      <c r="U128" s="216"/>
      <c r="V128" s="216"/>
      <c r="W128" s="216"/>
      <c r="X128" s="216"/>
      <c r="Y128" s="216"/>
      <c r="Z128" s="216"/>
    </row>
    <row r="129" spans="1:26" x14ac:dyDescent="0.25">
      <c r="A129" s="216"/>
      <c r="B129" s="216"/>
      <c r="C129" s="216"/>
      <c r="D129" s="216"/>
      <c r="E129" s="224"/>
      <c r="F129" s="216"/>
      <c r="G129" s="216"/>
      <c r="H129" s="216"/>
      <c r="I129" s="216"/>
      <c r="J129" s="216"/>
      <c r="K129" s="216"/>
      <c r="L129" s="216"/>
      <c r="M129" s="216"/>
      <c r="N129" s="216"/>
      <c r="O129" s="216"/>
      <c r="P129" s="216"/>
      <c r="Q129" s="216"/>
      <c r="R129" s="216"/>
      <c r="S129" s="216"/>
      <c r="T129" s="216"/>
      <c r="U129" s="216"/>
      <c r="V129" s="216"/>
      <c r="W129" s="216"/>
      <c r="X129" s="216"/>
      <c r="Y129" s="216"/>
      <c r="Z129" s="216"/>
    </row>
    <row r="130" spans="1:26" x14ac:dyDescent="0.25">
      <c r="A130" s="216"/>
      <c r="B130" s="216"/>
      <c r="C130" s="216"/>
      <c r="D130" s="216"/>
      <c r="E130" s="224"/>
      <c r="F130" s="216"/>
      <c r="G130" s="216"/>
      <c r="H130" s="216"/>
      <c r="I130" s="216"/>
      <c r="J130" s="216"/>
      <c r="K130" s="216"/>
      <c r="L130" s="216"/>
      <c r="M130" s="216"/>
      <c r="N130" s="216"/>
      <c r="O130" s="216"/>
      <c r="P130" s="216"/>
      <c r="Q130" s="216"/>
      <c r="R130" s="216"/>
      <c r="S130" s="216"/>
      <c r="T130" s="216"/>
      <c r="U130" s="216"/>
      <c r="V130" s="216"/>
      <c r="W130" s="216"/>
      <c r="X130" s="216"/>
      <c r="Y130" s="216"/>
      <c r="Z130" s="216"/>
    </row>
    <row r="131" spans="1:26" x14ac:dyDescent="0.25">
      <c r="A131" s="216"/>
      <c r="B131" s="216"/>
      <c r="C131" s="216"/>
      <c r="D131" s="216"/>
      <c r="E131" s="224"/>
      <c r="F131" s="216"/>
      <c r="G131" s="216"/>
      <c r="H131" s="216"/>
      <c r="I131" s="216"/>
      <c r="J131" s="216"/>
      <c r="K131" s="216"/>
      <c r="L131" s="216"/>
      <c r="M131" s="216"/>
      <c r="N131" s="216"/>
      <c r="O131" s="216"/>
      <c r="P131" s="216"/>
      <c r="Q131" s="216"/>
      <c r="R131" s="216"/>
      <c r="S131" s="216"/>
      <c r="T131" s="216"/>
      <c r="U131" s="216"/>
      <c r="V131" s="216"/>
      <c r="W131" s="216"/>
      <c r="X131" s="216"/>
      <c r="Y131" s="216"/>
      <c r="Z131" s="216"/>
    </row>
    <row r="132" spans="1:26" x14ac:dyDescent="0.25">
      <c r="A132" s="216"/>
      <c r="B132" s="216"/>
      <c r="C132" s="216"/>
      <c r="D132" s="216"/>
      <c r="E132" s="224"/>
      <c r="F132" s="216"/>
      <c r="G132" s="216"/>
      <c r="H132" s="216"/>
      <c r="I132" s="216"/>
      <c r="J132" s="216"/>
      <c r="K132" s="216"/>
      <c r="L132" s="216"/>
      <c r="M132" s="216"/>
      <c r="N132" s="216"/>
      <c r="O132" s="216"/>
      <c r="P132" s="216"/>
      <c r="Q132" s="216"/>
      <c r="R132" s="216"/>
      <c r="S132" s="216"/>
      <c r="T132" s="216"/>
      <c r="U132" s="216"/>
      <c r="V132" s="216"/>
      <c r="W132" s="216"/>
      <c r="X132" s="216"/>
      <c r="Y132" s="216"/>
      <c r="Z132" s="216"/>
    </row>
    <row r="133" spans="1:26" x14ac:dyDescent="0.25">
      <c r="A133" s="216"/>
      <c r="B133" s="216"/>
      <c r="C133" s="216"/>
      <c r="D133" s="216"/>
      <c r="E133" s="224"/>
      <c r="F133" s="216"/>
      <c r="G133" s="216"/>
      <c r="H133" s="216"/>
      <c r="I133" s="216"/>
      <c r="J133" s="216"/>
      <c r="K133" s="216"/>
      <c r="L133" s="216"/>
      <c r="M133" s="216"/>
      <c r="N133" s="216"/>
      <c r="O133" s="216"/>
      <c r="P133" s="216"/>
      <c r="Q133" s="216"/>
      <c r="R133" s="216"/>
      <c r="S133" s="216"/>
      <c r="T133" s="216"/>
      <c r="U133" s="216"/>
      <c r="V133" s="216"/>
      <c r="W133" s="216"/>
      <c r="X133" s="216"/>
      <c r="Y133" s="216"/>
      <c r="Z133" s="216"/>
    </row>
    <row r="134" spans="1:26" x14ac:dyDescent="0.25">
      <c r="A134" s="216"/>
      <c r="B134" s="216"/>
      <c r="C134" s="216"/>
      <c r="D134" s="216"/>
      <c r="E134" s="224"/>
      <c r="F134" s="216"/>
      <c r="G134" s="216"/>
      <c r="H134" s="216"/>
      <c r="I134" s="216"/>
      <c r="J134" s="216"/>
      <c r="K134" s="216"/>
      <c r="L134" s="216"/>
      <c r="M134" s="216"/>
      <c r="N134" s="216"/>
      <c r="O134" s="216"/>
      <c r="P134" s="216"/>
      <c r="Q134" s="216"/>
      <c r="R134" s="216"/>
      <c r="S134" s="216"/>
      <c r="T134" s="216"/>
      <c r="U134" s="216"/>
      <c r="V134" s="216"/>
      <c r="W134" s="216"/>
      <c r="X134" s="216"/>
      <c r="Y134" s="216"/>
      <c r="Z134" s="216"/>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1CB60214E740C4C9C61CB30A47819F2" ma:contentTypeVersion="15" ma:contentTypeDescription="Create a new document." ma:contentTypeScope="" ma:versionID="01382ef199222209c7e88492c09a79da">
  <xsd:schema xmlns:xsd="http://www.w3.org/2001/XMLSchema" xmlns:xs="http://www.w3.org/2001/XMLSchema" xmlns:p="http://schemas.microsoft.com/office/2006/metadata/properties" xmlns:ns2="abac4ef3-73b5-405e-85ca-04cbd5e4832e" xmlns:ns3="62158abe-192d-4831-a6ea-d4881c9b2e99" targetNamespace="http://schemas.microsoft.com/office/2006/metadata/properties" ma:root="true" ma:fieldsID="05b205f8d2a9543b4e9f41e5f3950eac" ns2:_="" ns3:_="">
    <xsd:import namespace="abac4ef3-73b5-405e-85ca-04cbd5e4832e"/>
    <xsd:import namespace="62158abe-192d-4831-a6ea-d4881c9b2e99"/>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ObjectDetectorVersions" minOccurs="0"/>
                <xsd:element ref="ns2:SharedWithUsers" minOccurs="0"/>
                <xsd:element ref="ns2:SharedWithDetails" minOccurs="0"/>
                <xsd:element ref="ns3:MediaServiceDateTaken"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ac4ef3-73b5-405e-85ca-04cbd5e4832e"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05b4a969-5ca1-4449-947a-e789097dc526}" ma:internalName="TaxCatchAll" ma:showField="CatchAllData" ma:web="abac4ef3-73b5-405e-85ca-04cbd5e483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2158abe-192d-4831-a6ea-d4881c9b2e99"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016afcd-db3d-4166-ac7a-d96cb2c298c8" ma:termSetId="09814cd3-568e-fe90-9814-8d621ff8fb84" ma:anchorId="fba54fb3-c3e1-fe81-a776-ca4b69148c4d" ma:open="true" ma:isKeyword="false">
      <xsd:complexType>
        <xsd:sequence>
          <xsd:element ref="pc:Terms" minOccurs="0" maxOccurs="1"/>
        </xsd:sequence>
      </xsd:complexType>
    </xsd:element>
    <xsd:element name="MediaServiceOCR" ma:index="24" nillable="true" ma:displayName="Extracted Text" ma:internalName="MediaServiceOCR" ma:readOnly="true">
      <xsd:simpleType>
        <xsd:restriction base="dms:Note">
          <xsd:maxLength value="255"/>
        </xsd:restriction>
      </xsd:simpleType>
    </xsd:element>
    <xsd:element name="MediaServiceLocation" ma:index="25"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TaxCatchAll xmlns="abac4ef3-73b5-405e-85ca-04cbd5e4832e" xsi:nil="true"/>
    <lcf76f155ced4ddcb4097134ff3c332f xmlns="62158abe-192d-4831-a6ea-d4881c9b2e99">
      <Terms xmlns="http://schemas.microsoft.com/office/infopath/2007/PartnerControls"/>
    </lcf76f155ced4ddcb4097134ff3c332f>
    <_dlc_DocId xmlns="abac4ef3-73b5-405e-85ca-04cbd5e4832e">SPOT-1461918401-1730120</_dlc_DocId>
    <_dlc_DocIdUrl xmlns="abac4ef3-73b5-405e-85ca-04cbd5e4832e">
      <Url>https://wccgovtnz.sharepoint.com/sites/BU-WWR/_layouts/15/DocIdRedir.aspx?ID=SPOT-1461918401-1730120</Url>
      <Description>SPOT-1461918401-1730120</Description>
    </_dlc_DocIdUrl>
    <MediaLengthInSeconds xmlns="62158abe-192d-4831-a6ea-d4881c9b2e99" xsi:nil="true"/>
    <_dlc_DocIdPersistId xmlns="abac4ef3-73b5-405e-85ca-04cbd5e4832e">false</_dlc_DocIdPersistId>
    <SharedWithUsers xmlns="abac4ef3-73b5-405e-85ca-04cbd5e4832e">
      <UserInfo>
        <DisplayName/>
        <AccountId xsi:nil="true"/>
        <AccountType/>
      </UserInfo>
    </SharedWithUsers>
  </documentManagement>
</p:properties>
</file>

<file path=customXml/itemProps1.xml><?xml version="1.0" encoding="utf-8"?>
<ds:datastoreItem xmlns:ds="http://schemas.openxmlformats.org/officeDocument/2006/customXml" ds:itemID="{C9B8C085-D92A-4A40-96CC-758886CD9359}">
  <ds:schemaRefs>
    <ds:schemaRef ds:uri="http://schemas.microsoft.com/sharepoint/v3/contenttype/forms"/>
  </ds:schemaRefs>
</ds:datastoreItem>
</file>

<file path=customXml/itemProps2.xml><?xml version="1.0" encoding="utf-8"?>
<ds:datastoreItem xmlns:ds="http://schemas.openxmlformats.org/officeDocument/2006/customXml" ds:itemID="{118DBCBF-517D-4175-9A19-8A3BFF2193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ac4ef3-73b5-405e-85ca-04cbd5e4832e"/>
    <ds:schemaRef ds:uri="62158abe-192d-4831-a6ea-d4881c9b2e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5883357-A98D-4E4F-AD60-F5996F1A7A3A}">
  <ds:schemaRefs>
    <ds:schemaRef ds:uri="http://schemas.microsoft.com/sharepoint/events"/>
  </ds:schemaRefs>
</ds:datastoreItem>
</file>

<file path=customXml/itemProps4.xml><?xml version="1.0" encoding="utf-8"?>
<ds:datastoreItem xmlns:ds="http://schemas.openxmlformats.org/officeDocument/2006/customXml" ds:itemID="{DF89DAF0-D11D-46F4-9522-2645AAD6A7DE}">
  <ds:schemaRefs>
    <ds:schemaRef ds:uri="http://schemas.microsoft.com/office/2006/metadata/properties"/>
    <ds:schemaRef ds:uri="http://schemas.microsoft.com/office/infopath/2007/PartnerControls"/>
    <ds:schemaRef ds:uri="abac4ef3-73b5-405e-85ca-04cbd5e4832e"/>
    <ds:schemaRef ds:uri="62158abe-192d-4831-a6ea-d4881c9b2e9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Start Here</vt:lpstr>
      <vt:lpstr>1. MUD Waste Calculator</vt:lpstr>
      <vt:lpstr>2. Specifications</vt:lpstr>
      <vt:lpstr>Assumptions</vt:lpstr>
      <vt:lpstr>'2. Specifications'!Print_Area</vt:lpstr>
      <vt:lpstr>Assumptions!Print_Area</vt:lpstr>
    </vt:vector>
  </TitlesOfParts>
  <Manager/>
  <Company>Auckland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Mark Roberts;Michelle Whitaker;Jan Burbury</dc:creator>
  <cp:keywords/>
  <dc:description/>
  <cp:lastModifiedBy>Frances Sanders</cp:lastModifiedBy>
  <cp:revision/>
  <dcterms:created xsi:type="dcterms:W3CDTF">2014-03-24T22:54:04Z</dcterms:created>
  <dcterms:modified xsi:type="dcterms:W3CDTF">2024-09-25T22:16:23Z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0x010100F1CB60214E740C4C9C61CB30A47819F2</vt:lpwstr>
  </property>
  <property fmtid="{D5CDD505-2E9C-101B-9397-08002B2CF9AE}" pid="3" name="_dlc_DocIdItemGuid">
    <vt:lpwstr>aee81c8a-6ef7-4053-9718-cecd5c6fba24</vt:lpwstr>
  </property>
  <property fmtid="{D5CDD505-2E9C-101B-9397-08002B2CF9AE}" pid="4" name="MediaServiceImageTags">
    <vt:lpwstr/>
  </property>
  <property fmtid="{D5CDD505-2E9C-101B-9397-08002B2CF9AE}" pid="5" name="xd_ProgID">
    <vt:lpwstr/>
  </property>
  <property fmtid="{D5CDD505-2E9C-101B-9397-08002B2CF9AE}" pid="6" name="Source System">
    <vt:lpwstr>DM5</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y fmtid="{D5CDD505-2E9C-101B-9397-08002B2CF9AE}" pid="11" name="xd_Signature">
    <vt:bool>false</vt:bool>
  </property>
</Properties>
</file>